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mc:AlternateContent xmlns:mc="http://schemas.openxmlformats.org/markup-compatibility/2006">
    <mc:Choice Requires="x15">
      <x15ac:absPath xmlns:x15ac="http://schemas.microsoft.com/office/spreadsheetml/2010/11/ac" url="S:\Shared With Me\Research\(Securities Industry)\(CM Fact Book)\(2025 Fact Book)\"/>
    </mc:Choice>
  </mc:AlternateContent>
  <xr:revisionPtr revIDLastSave="0" documentId="13_ncr:1_{3DD9CEB6-F3EF-45FB-85E5-CED35F6D3C56}" xr6:coauthVersionLast="47" xr6:coauthVersionMax="47" xr10:uidLastSave="{00000000-0000-0000-0000-000000000000}"/>
  <bookViews>
    <workbookView xWindow="-28920" yWindow="-120" windowWidth="29040" windowHeight="15720" tabRatio="998" xr2:uid="{112798D9-2C0E-4C7E-B56A-A9EA3D5D76BC}"/>
  </bookViews>
  <sheets>
    <sheet name="Contents" sheetId="1" r:id="rId1"/>
    <sheet name="1-01" sheetId="217" r:id="rId2"/>
    <sheet name="1-08" sheetId="168" r:id="rId3"/>
    <sheet name="1-09" sheetId="167" r:id="rId4"/>
    <sheet name="1-10" sheetId="193" r:id="rId5"/>
    <sheet name="1-11" sheetId="169" r:id="rId6"/>
    <sheet name="1-12" sheetId="170" r:id="rId7"/>
    <sheet name="1-13" sheetId="172" r:id="rId8"/>
    <sheet name="1-14" sheetId="218" r:id="rId9"/>
    <sheet name="1-17" sheetId="173" r:id="rId10"/>
    <sheet name="1-18" sheetId="177" r:id="rId11"/>
    <sheet name="1-19" sheetId="178" r:id="rId12"/>
    <sheet name="1-20" sheetId="81" r:id="rId13"/>
    <sheet name="1-21" sheetId="211" r:id="rId14"/>
    <sheet name="1-22" sheetId="174" r:id="rId15"/>
    <sheet name="1-23" sheetId="175" r:id="rId16"/>
    <sheet name="1-24" sheetId="176" r:id="rId17"/>
    <sheet name="1-25" sheetId="209" r:id="rId18"/>
    <sheet name="1-26" sheetId="210" r:id="rId19"/>
    <sheet name="1-27" sheetId="75" r:id="rId20"/>
    <sheet name="1-28" sheetId="76" r:id="rId21"/>
    <sheet name="1-29" sheetId="77" r:id="rId22"/>
    <sheet name="2-01" sheetId="18" r:id="rId23"/>
    <sheet name="2-03" sheetId="199" r:id="rId24"/>
    <sheet name="2-05" sheetId="214" r:id="rId25"/>
    <sheet name="2-13" sheetId="139" r:id="rId26"/>
    <sheet name="2-14" sheetId="140" r:id="rId27"/>
    <sheet name="2-15" sheetId="142" r:id="rId28"/>
    <sheet name="2-17" sheetId="144" r:id="rId29"/>
    <sheet name="2-18" sheetId="145" r:id="rId30"/>
    <sheet name="2-19" sheetId="203" r:id="rId31"/>
    <sheet name="2-20" sheetId="215" r:id="rId32"/>
    <sheet name="2-21" sheetId="148" r:id="rId33"/>
    <sheet name="2-22" sheetId="150" r:id="rId34"/>
    <sheet name="2-23" sheetId="151" r:id="rId35"/>
    <sheet name="2-26" sheetId="216" r:id="rId36"/>
    <sheet name="3-01" sheetId="55" r:id="rId37"/>
    <sheet name="3-02" sheetId="57" r:id="rId38"/>
    <sheet name="3-03" sheetId="182" r:id="rId39"/>
    <sheet name="3-04" sheetId="58" r:id="rId40"/>
    <sheet name="3-05" sheetId="59" r:id="rId41"/>
    <sheet name="3-06" sheetId="60" r:id="rId42"/>
    <sheet name="3-07" sheetId="61" r:id="rId43"/>
    <sheet name="3-08" sheetId="62" r:id="rId44"/>
    <sheet name="4-01" sheetId="94" r:id="rId45"/>
    <sheet name="4-02" sheetId="95" r:id="rId46"/>
    <sheet name="4-03" sheetId="96" r:id="rId47"/>
    <sheet name="4-04" sheetId="122" r:id="rId48"/>
    <sheet name="4-05" sheetId="121" r:id="rId49"/>
    <sheet name="4-08" sheetId="90" r:id="rId50"/>
    <sheet name="4-09" sheetId="88" r:id="rId51"/>
    <sheet name="4-10" sheetId="87" r:id="rId52"/>
    <sheet name="5-01" sheetId="213" r:id="rId53"/>
    <sheet name="5-02" sheetId="124" r:id="rId54"/>
    <sheet name="5-03" sheetId="23" r:id="rId55"/>
    <sheet name="5-04" sheetId="219" r:id="rId56"/>
    <sheet name="5-05" sheetId="20" r:id="rId57"/>
    <sheet name="5-06" sheetId="223" r:id="rId58"/>
  </sheets>
  <definedNames>
    <definedName name="_xlnm._FilterDatabase" localSheetId="51" hidden="1">'4-09'!$A$3:$E$11</definedName>
    <definedName name="_Toc462669811" localSheetId="54">'5-03'!$A$3</definedName>
    <definedName name="_Toc462744705" localSheetId="31">'2-20'!$A$3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4" i="210" l="1"/>
  <c r="B23" i="210"/>
  <c r="C23" i="209"/>
  <c r="D23" i="209"/>
  <c r="E23" i="209"/>
  <c r="F23" i="209"/>
  <c r="G23" i="209"/>
  <c r="H23" i="209"/>
  <c r="I23" i="209"/>
  <c r="J23" i="209"/>
  <c r="C24" i="209"/>
  <c r="D24" i="209"/>
  <c r="E24" i="209"/>
  <c r="F24" i="209"/>
  <c r="G24" i="209"/>
  <c r="H24" i="209"/>
  <c r="I24" i="209"/>
  <c r="J24" i="209"/>
  <c r="C25" i="209"/>
  <c r="D25" i="209"/>
  <c r="E25" i="209"/>
  <c r="F25" i="209"/>
  <c r="G25" i="209"/>
  <c r="H25" i="209"/>
  <c r="I25" i="209"/>
  <c r="J25" i="209"/>
  <c r="C26" i="209"/>
  <c r="D26" i="209"/>
  <c r="E26" i="209"/>
  <c r="F26" i="209"/>
  <c r="G26" i="209"/>
  <c r="H26" i="209"/>
  <c r="I26" i="209"/>
  <c r="J26" i="209"/>
  <c r="B26" i="209"/>
  <c r="B25" i="209"/>
  <c r="B24" i="209"/>
  <c r="B23" i="209"/>
  <c r="B23" i="176"/>
  <c r="F21" i="176"/>
  <c r="F20" i="176"/>
  <c r="F19" i="176"/>
  <c r="F18" i="176"/>
  <c r="F17" i="176"/>
  <c r="F16" i="176"/>
  <c r="F15" i="176"/>
  <c r="F14" i="176"/>
  <c r="F13" i="176"/>
  <c r="F12" i="176"/>
  <c r="F11" i="176"/>
  <c r="F10" i="176"/>
  <c r="F9" i="176"/>
  <c r="F8" i="176"/>
  <c r="F7" i="176"/>
  <c r="B26" i="175"/>
  <c r="B25" i="175"/>
  <c r="B24" i="175"/>
  <c r="B23" i="175"/>
  <c r="F21" i="175"/>
  <c r="B26" i="124" l="1"/>
  <c r="B25" i="124"/>
  <c r="B24" i="124"/>
  <c r="B23" i="124"/>
  <c r="F23" i="213"/>
  <c r="F26" i="213"/>
  <c r="F25" i="213"/>
  <c r="F24" i="213"/>
  <c r="C23" i="213"/>
  <c r="D23" i="213"/>
  <c r="C24" i="213"/>
  <c r="D24" i="213"/>
  <c r="C25" i="213"/>
  <c r="D25" i="213"/>
  <c r="C26" i="213"/>
  <c r="D26" i="213"/>
  <c r="B26" i="213"/>
  <c r="B25" i="213"/>
  <c r="B24" i="213"/>
  <c r="B23" i="213"/>
  <c r="D21" i="178"/>
  <c r="D19" i="178"/>
  <c r="D18" i="178"/>
  <c r="D17" i="178"/>
  <c r="D16" i="178"/>
  <c r="D15" i="178"/>
  <c r="D14" i="178"/>
  <c r="D13" i="178"/>
  <c r="D12" i="178"/>
  <c r="D11" i="178"/>
  <c r="D10" i="178"/>
  <c r="D9" i="178"/>
  <c r="D8" i="178"/>
  <c r="D7" i="178"/>
  <c r="D22" i="177"/>
  <c r="D21" i="177"/>
  <c r="D19" i="177"/>
  <c r="D18" i="177"/>
  <c r="D17" i="177"/>
  <c r="D16" i="177"/>
  <c r="D15" i="177"/>
  <c r="D14" i="177"/>
  <c r="D13" i="177"/>
  <c r="D12" i="177"/>
  <c r="D11" i="177"/>
  <c r="D10" i="177"/>
  <c r="D9" i="177"/>
  <c r="D8" i="177"/>
  <c r="D7" i="177"/>
  <c r="B23" i="122" l="1"/>
  <c r="B26" i="96"/>
  <c r="B25" i="96"/>
  <c r="B24" i="96"/>
  <c r="B23" i="96"/>
  <c r="O21" i="96" l="1"/>
  <c r="B26" i="142"/>
  <c r="B25" i="142"/>
  <c r="B24" i="142"/>
  <c r="B23" i="142"/>
  <c r="B26" i="140"/>
  <c r="B25" i="140"/>
  <c r="B24" i="140"/>
  <c r="B23" i="140"/>
  <c r="B26" i="151"/>
  <c r="B25" i="151"/>
  <c r="B24" i="151"/>
  <c r="B23" i="151"/>
  <c r="B26" i="150"/>
  <c r="B25" i="150"/>
  <c r="B24" i="150"/>
  <c r="B23" i="150"/>
  <c r="B27" i="148"/>
  <c r="B26" i="148"/>
  <c r="B25" i="148"/>
  <c r="B24" i="148"/>
  <c r="B26" i="215"/>
  <c r="B25" i="215"/>
  <c r="B24" i="215"/>
  <c r="B23" i="215"/>
  <c r="B26" i="145"/>
  <c r="B25" i="145"/>
  <c r="B24" i="145"/>
  <c r="B23" i="145"/>
  <c r="B26" i="144"/>
  <c r="B25" i="144"/>
  <c r="B24" i="144"/>
  <c r="B23" i="144"/>
  <c r="B26" i="199"/>
  <c r="B25" i="199"/>
  <c r="B24" i="199"/>
  <c r="B23" i="199"/>
  <c r="B26" i="18"/>
  <c r="B25" i="18"/>
  <c r="B24" i="18"/>
  <c r="B23" i="18"/>
  <c r="B26" i="139"/>
  <c r="B25" i="139"/>
  <c r="B24" i="139"/>
  <c r="B23" i="139"/>
  <c r="B26" i="174"/>
  <c r="B25" i="174"/>
  <c r="B24" i="174"/>
  <c r="B23" i="174"/>
  <c r="B26" i="173"/>
  <c r="B25" i="173"/>
  <c r="B24" i="173"/>
  <c r="B23" i="173"/>
  <c r="H7" i="77"/>
  <c r="B26" i="77"/>
  <c r="B25" i="77"/>
  <c r="B24" i="77"/>
  <c r="B23" i="77"/>
  <c r="B26" i="76"/>
  <c r="B25" i="76"/>
  <c r="B24" i="76"/>
  <c r="B23" i="76"/>
  <c r="K7" i="75"/>
  <c r="B26" i="75"/>
  <c r="B25" i="75"/>
  <c r="B24" i="75"/>
  <c r="B23" i="75"/>
  <c r="N24" i="167"/>
  <c r="R20" i="87" l="1"/>
  <c r="J8" i="87"/>
  <c r="B26" i="87"/>
  <c r="B25" i="87"/>
  <c r="B24" i="87"/>
  <c r="B23" i="87"/>
  <c r="P21" i="96"/>
  <c r="F26" i="96" l="1"/>
  <c r="D27" i="95"/>
  <c r="B26" i="95"/>
  <c r="B25" i="95"/>
  <c r="B24" i="95"/>
  <c r="B23" i="95"/>
  <c r="J8" i="94"/>
  <c r="J7" i="62"/>
  <c r="I7" i="62"/>
  <c r="K7" i="60"/>
  <c r="J7" i="60"/>
  <c r="I7" i="60"/>
  <c r="B26" i="58"/>
  <c r="B25" i="58"/>
  <c r="B24" i="58"/>
  <c r="B23" i="58"/>
  <c r="B26" i="182"/>
  <c r="B25" i="182"/>
  <c r="B24" i="182"/>
  <c r="B23" i="182"/>
  <c r="B23" i="55"/>
  <c r="B26" i="20"/>
  <c r="B25" i="20"/>
  <c r="B24" i="20"/>
  <c r="B23" i="20"/>
  <c r="G21" i="20"/>
  <c r="F26" i="88" l="1"/>
  <c r="F25" i="88"/>
  <c r="F24" i="88"/>
  <c r="F23" i="88"/>
  <c r="B24" i="88"/>
  <c r="B23" i="88"/>
  <c r="B26" i="121"/>
  <c r="B25" i="121"/>
  <c r="B24" i="121"/>
  <c r="B23" i="121"/>
  <c r="B26" i="23"/>
  <c r="B25" i="23"/>
  <c r="B24" i="23"/>
  <c r="B23" i="23"/>
  <c r="H21" i="18" l="1"/>
  <c r="H20" i="18"/>
  <c r="H19" i="18"/>
  <c r="H18" i="18"/>
  <c r="H17" i="18"/>
  <c r="H16" i="18"/>
  <c r="H15" i="18"/>
  <c r="H14" i="18"/>
  <c r="H13" i="18"/>
  <c r="H12" i="18"/>
  <c r="H11" i="18"/>
  <c r="H10" i="18"/>
  <c r="H9" i="18"/>
  <c r="H8" i="18"/>
  <c r="H7" i="18"/>
  <c r="H24" i="18" l="1"/>
  <c r="H23" i="18"/>
  <c r="O9" i="144"/>
  <c r="N8" i="144"/>
  <c r="C23" i="139" l="1"/>
  <c r="D23" i="139"/>
  <c r="C24" i="139"/>
  <c r="D24" i="139"/>
  <c r="C25" i="139"/>
  <c r="D25" i="139"/>
  <c r="C26" i="139"/>
  <c r="D26" i="139"/>
  <c r="C23" i="167"/>
  <c r="D23" i="167"/>
  <c r="E23" i="167"/>
  <c r="F23" i="167"/>
  <c r="G23" i="167"/>
  <c r="H23" i="167"/>
  <c r="I23" i="167"/>
  <c r="J23" i="167"/>
  <c r="K23" i="167"/>
  <c r="L23" i="167"/>
  <c r="M23" i="167"/>
  <c r="N23" i="167"/>
  <c r="C24" i="167"/>
  <c r="D24" i="167"/>
  <c r="E24" i="167"/>
  <c r="F24" i="167"/>
  <c r="G24" i="167"/>
  <c r="H24" i="167"/>
  <c r="I24" i="167"/>
  <c r="J24" i="167"/>
  <c r="K24" i="167"/>
  <c r="L24" i="167"/>
  <c r="M24" i="167"/>
  <c r="C25" i="167"/>
  <c r="D25" i="167"/>
  <c r="E25" i="167"/>
  <c r="F25" i="167"/>
  <c r="G25" i="167"/>
  <c r="H25" i="167"/>
  <c r="I25" i="167"/>
  <c r="J25" i="167"/>
  <c r="K25" i="167"/>
  <c r="L25" i="167"/>
  <c r="M25" i="167"/>
  <c r="N25" i="167"/>
  <c r="C26" i="167"/>
  <c r="D26" i="167"/>
  <c r="E26" i="167"/>
  <c r="F26" i="167"/>
  <c r="G26" i="167"/>
  <c r="H26" i="167"/>
  <c r="I26" i="167"/>
  <c r="J26" i="167"/>
  <c r="K26" i="167"/>
  <c r="L26" i="167"/>
  <c r="M26" i="167"/>
  <c r="N26" i="167"/>
  <c r="B26" i="167"/>
  <c r="B25" i="167"/>
  <c r="B24" i="167"/>
  <c r="B23" i="167"/>
  <c r="C23" i="169"/>
  <c r="D23" i="169"/>
  <c r="E23" i="169"/>
  <c r="F23" i="169"/>
  <c r="G23" i="169"/>
  <c r="H23" i="169"/>
  <c r="I23" i="169"/>
  <c r="J23" i="169"/>
  <c r="K23" i="169"/>
  <c r="L23" i="169"/>
  <c r="M23" i="169"/>
  <c r="N23" i="169"/>
  <c r="C24" i="169"/>
  <c r="D24" i="169"/>
  <c r="E24" i="169"/>
  <c r="F24" i="169"/>
  <c r="G24" i="169"/>
  <c r="H24" i="169"/>
  <c r="I24" i="169"/>
  <c r="J24" i="169"/>
  <c r="K24" i="169"/>
  <c r="L24" i="169"/>
  <c r="M24" i="169"/>
  <c r="N24" i="169"/>
  <c r="C25" i="169"/>
  <c r="D25" i="169"/>
  <c r="E25" i="169"/>
  <c r="F25" i="169"/>
  <c r="G25" i="169"/>
  <c r="H25" i="169"/>
  <c r="I25" i="169"/>
  <c r="J25" i="169"/>
  <c r="K25" i="169"/>
  <c r="L25" i="169"/>
  <c r="M25" i="169"/>
  <c r="N25" i="169"/>
  <c r="C26" i="169"/>
  <c r="D26" i="169"/>
  <c r="E26" i="169"/>
  <c r="F26" i="169"/>
  <c r="G26" i="169"/>
  <c r="H26" i="169"/>
  <c r="I26" i="169"/>
  <c r="J26" i="169"/>
  <c r="K26" i="169"/>
  <c r="L26" i="169"/>
  <c r="M26" i="169"/>
  <c r="N26" i="169"/>
  <c r="B26" i="169"/>
  <c r="B25" i="169"/>
  <c r="B24" i="169"/>
  <c r="B23" i="169"/>
  <c r="Q8" i="167" l="1"/>
  <c r="X8" i="167"/>
  <c r="B26" i="172" l="1"/>
  <c r="B25" i="172"/>
  <c r="B24" i="172"/>
  <c r="B26" i="203" l="1"/>
  <c r="B25" i="203"/>
  <c r="B24" i="203"/>
  <c r="B23" i="203"/>
  <c r="B26" i="219" l="1"/>
  <c r="B25" i="219"/>
  <c r="B24" i="219"/>
  <c r="B23" i="219"/>
  <c r="N26" i="215" l="1"/>
  <c r="N25" i="215"/>
  <c r="N24" i="215"/>
  <c r="N23" i="215"/>
  <c r="Q26" i="215"/>
  <c r="P26" i="215"/>
  <c r="O26" i="215"/>
  <c r="Q25" i="215"/>
  <c r="P25" i="215"/>
  <c r="O25" i="215"/>
  <c r="Q24" i="215"/>
  <c r="P24" i="215"/>
  <c r="O24" i="215"/>
  <c r="Q23" i="215"/>
  <c r="P23" i="215"/>
  <c r="O23" i="215"/>
  <c r="C23" i="215"/>
  <c r="D23" i="215"/>
  <c r="E23" i="215"/>
  <c r="C24" i="215"/>
  <c r="D24" i="215"/>
  <c r="E24" i="215"/>
  <c r="C25" i="215"/>
  <c r="D25" i="215"/>
  <c r="E25" i="215"/>
  <c r="C26" i="215"/>
  <c r="D26" i="215"/>
  <c r="E26" i="215"/>
  <c r="B26" i="94" l="1"/>
  <c r="B25" i="94"/>
  <c r="B24" i="94"/>
  <c r="B23" i="94"/>
  <c r="B26" i="55" l="1"/>
  <c r="B25" i="55"/>
  <c r="B24" i="55"/>
  <c r="C23" i="174" l="1"/>
  <c r="D23" i="174"/>
  <c r="E23" i="174"/>
  <c r="F23" i="174"/>
  <c r="C24" i="174"/>
  <c r="D24" i="174"/>
  <c r="E24" i="174"/>
  <c r="F24" i="174"/>
  <c r="C25" i="174"/>
  <c r="D25" i="174"/>
  <c r="E25" i="174"/>
  <c r="F25" i="174"/>
  <c r="C26" i="174"/>
  <c r="D26" i="174"/>
  <c r="E26" i="174"/>
  <c r="F26" i="174"/>
  <c r="C23" i="121" l="1"/>
  <c r="D23" i="121"/>
  <c r="E23" i="121"/>
  <c r="F23" i="121"/>
  <c r="G23" i="121"/>
  <c r="C24" i="121"/>
  <c r="D24" i="121"/>
  <c r="E24" i="121"/>
  <c r="F24" i="121"/>
  <c r="G24" i="121"/>
  <c r="C25" i="121"/>
  <c r="D25" i="121"/>
  <c r="E25" i="121"/>
  <c r="F25" i="121"/>
  <c r="G25" i="121"/>
  <c r="C26" i="121"/>
  <c r="D26" i="121"/>
  <c r="E26" i="121"/>
  <c r="F26" i="121"/>
  <c r="G26" i="121"/>
  <c r="C23" i="122" l="1"/>
  <c r="D23" i="122"/>
  <c r="E23" i="122"/>
  <c r="F23" i="122"/>
  <c r="G23" i="122"/>
  <c r="H23" i="122"/>
  <c r="C24" i="122"/>
  <c r="D24" i="122"/>
  <c r="E24" i="122"/>
  <c r="F24" i="122"/>
  <c r="G24" i="122"/>
  <c r="H24" i="122"/>
  <c r="C25" i="122"/>
  <c r="D25" i="122"/>
  <c r="E25" i="122"/>
  <c r="F25" i="122"/>
  <c r="G25" i="122"/>
  <c r="H25" i="122"/>
  <c r="C26" i="122"/>
  <c r="D26" i="122"/>
  <c r="E26" i="122"/>
  <c r="F26" i="122"/>
  <c r="G26" i="122"/>
  <c r="H26" i="122"/>
  <c r="B26" i="122"/>
  <c r="B25" i="122"/>
  <c r="B24" i="122"/>
  <c r="C23" i="96" l="1"/>
  <c r="D23" i="96"/>
  <c r="E23" i="96"/>
  <c r="F23" i="96"/>
  <c r="G23" i="96"/>
  <c r="H23" i="96"/>
  <c r="C24" i="96"/>
  <c r="D24" i="96"/>
  <c r="E24" i="96"/>
  <c r="F24" i="96"/>
  <c r="G24" i="96"/>
  <c r="H24" i="96"/>
  <c r="C25" i="96"/>
  <c r="D25" i="96"/>
  <c r="E25" i="96"/>
  <c r="F25" i="96"/>
  <c r="G25" i="96"/>
  <c r="H25" i="96"/>
  <c r="C26" i="96"/>
  <c r="D26" i="96"/>
  <c r="E26" i="96"/>
  <c r="G26" i="96"/>
  <c r="H26" i="96"/>
  <c r="B27" i="95"/>
  <c r="C23" i="58" l="1"/>
  <c r="D23" i="58"/>
  <c r="E23" i="58"/>
  <c r="F23" i="58"/>
  <c r="G23" i="58"/>
  <c r="H23" i="58"/>
  <c r="I23" i="58"/>
  <c r="C24" i="58"/>
  <c r="D24" i="58"/>
  <c r="E24" i="58"/>
  <c r="F24" i="58"/>
  <c r="G24" i="58"/>
  <c r="H24" i="58"/>
  <c r="I24" i="58"/>
  <c r="C25" i="58"/>
  <c r="D25" i="58"/>
  <c r="E25" i="58"/>
  <c r="F25" i="58"/>
  <c r="G25" i="58"/>
  <c r="H25" i="58"/>
  <c r="I25" i="58"/>
  <c r="C26" i="58"/>
  <c r="D26" i="58"/>
  <c r="E26" i="58"/>
  <c r="F26" i="58"/>
  <c r="G26" i="58"/>
  <c r="H26" i="58"/>
  <c r="I26" i="58"/>
  <c r="D26" i="20"/>
  <c r="C26" i="20"/>
  <c r="D25" i="20"/>
  <c r="C25" i="20"/>
  <c r="D24" i="20"/>
  <c r="C24" i="20"/>
  <c r="D23" i="20"/>
  <c r="C23" i="20"/>
  <c r="M21" i="20"/>
  <c r="M24" i="20" s="1"/>
  <c r="L21" i="20"/>
  <c r="L24" i="20" s="1"/>
  <c r="K21" i="20"/>
  <c r="I21" i="20"/>
  <c r="H21" i="20"/>
  <c r="F21" i="20"/>
  <c r="M20" i="20"/>
  <c r="L20" i="20"/>
  <c r="I20" i="20"/>
  <c r="H20" i="20"/>
  <c r="G20" i="20"/>
  <c r="F20" i="20"/>
  <c r="K20" i="20" s="1"/>
  <c r="M19" i="20"/>
  <c r="L19" i="20"/>
  <c r="I19" i="20"/>
  <c r="H19" i="20"/>
  <c r="G19" i="20"/>
  <c r="F19" i="20"/>
  <c r="K19" i="20" s="1"/>
  <c r="M18" i="20"/>
  <c r="L18" i="20"/>
  <c r="I18" i="20"/>
  <c r="H18" i="20"/>
  <c r="G18" i="20"/>
  <c r="F18" i="20"/>
  <c r="K18" i="20" s="1"/>
  <c r="M17" i="20"/>
  <c r="L17" i="20"/>
  <c r="K17" i="20"/>
  <c r="I17" i="20"/>
  <c r="H17" i="20"/>
  <c r="G17" i="20"/>
  <c r="F17" i="20"/>
  <c r="M16" i="20"/>
  <c r="L16" i="20"/>
  <c r="I16" i="20"/>
  <c r="H16" i="20"/>
  <c r="G16" i="20"/>
  <c r="F16" i="20"/>
  <c r="K16" i="20" s="1"/>
  <c r="M15" i="20"/>
  <c r="L15" i="20"/>
  <c r="K15" i="20"/>
  <c r="I15" i="20"/>
  <c r="H15" i="20"/>
  <c r="G15" i="20"/>
  <c r="F15" i="20"/>
  <c r="M14" i="20"/>
  <c r="L14" i="20"/>
  <c r="I14" i="20"/>
  <c r="H14" i="20"/>
  <c r="G14" i="20"/>
  <c r="F14" i="20"/>
  <c r="K14" i="20" s="1"/>
  <c r="M13" i="20"/>
  <c r="L13" i="20"/>
  <c r="I13" i="20"/>
  <c r="H13" i="20"/>
  <c r="G13" i="20"/>
  <c r="F13" i="20"/>
  <c r="K13" i="20" s="1"/>
  <c r="M12" i="20"/>
  <c r="L12" i="20"/>
  <c r="I12" i="20"/>
  <c r="H12" i="20"/>
  <c r="G12" i="20"/>
  <c r="F12" i="20"/>
  <c r="K12" i="20" s="1"/>
  <c r="M11" i="20"/>
  <c r="L11" i="20"/>
  <c r="I11" i="20"/>
  <c r="H11" i="20"/>
  <c r="G11" i="20"/>
  <c r="F11" i="20"/>
  <c r="K11" i="20" s="1"/>
  <c r="M10" i="20"/>
  <c r="L10" i="20"/>
  <c r="I10" i="20"/>
  <c r="H10" i="20"/>
  <c r="G10" i="20"/>
  <c r="F10" i="20"/>
  <c r="K10" i="20" s="1"/>
  <c r="M9" i="20"/>
  <c r="L9" i="20"/>
  <c r="I9" i="20"/>
  <c r="H9" i="20"/>
  <c r="G9" i="20"/>
  <c r="F9" i="20"/>
  <c r="K9" i="20" s="1"/>
  <c r="M8" i="20"/>
  <c r="L8" i="20"/>
  <c r="I8" i="20"/>
  <c r="H8" i="20"/>
  <c r="G8" i="20"/>
  <c r="F8" i="20"/>
  <c r="K8" i="20" s="1"/>
  <c r="M7" i="20"/>
  <c r="L7" i="20"/>
  <c r="K7" i="20"/>
  <c r="I6" i="20"/>
  <c r="M6" i="20" s="1"/>
  <c r="H6" i="20"/>
  <c r="L6" i="20" s="1"/>
  <c r="G6" i="20"/>
  <c r="C26" i="219"/>
  <c r="C25" i="219"/>
  <c r="C24" i="219"/>
  <c r="C23" i="219"/>
  <c r="G21" i="219"/>
  <c r="F21" i="219"/>
  <c r="E21" i="219"/>
  <c r="G20" i="219"/>
  <c r="F20" i="219"/>
  <c r="E20" i="219"/>
  <c r="G19" i="219"/>
  <c r="F19" i="219"/>
  <c r="E19" i="219"/>
  <c r="G18" i="219"/>
  <c r="F18" i="219"/>
  <c r="E18" i="219"/>
  <c r="G17" i="219"/>
  <c r="F17" i="219"/>
  <c r="E17" i="219"/>
  <c r="G16" i="219"/>
  <c r="F16" i="219"/>
  <c r="E16" i="219"/>
  <c r="G15" i="219"/>
  <c r="F15" i="219"/>
  <c r="E15" i="219"/>
  <c r="G14" i="219"/>
  <c r="F14" i="219"/>
  <c r="E14" i="219"/>
  <c r="G13" i="219"/>
  <c r="F13" i="219"/>
  <c r="E13" i="219"/>
  <c r="G12" i="219"/>
  <c r="F12" i="219"/>
  <c r="E12" i="219"/>
  <c r="G11" i="219"/>
  <c r="F11" i="219"/>
  <c r="E11" i="219"/>
  <c r="G10" i="219"/>
  <c r="F10" i="219"/>
  <c r="E10" i="219"/>
  <c r="G9" i="219"/>
  <c r="F9" i="219"/>
  <c r="E9" i="219"/>
  <c r="G8" i="219"/>
  <c r="F8" i="219"/>
  <c r="E8" i="219"/>
  <c r="C26" i="23"/>
  <c r="C25" i="23"/>
  <c r="F24" i="23"/>
  <c r="E24" i="23"/>
  <c r="C24" i="23"/>
  <c r="F23" i="23"/>
  <c r="E23" i="23"/>
  <c r="C23" i="23"/>
  <c r="E26" i="124"/>
  <c r="D26" i="124"/>
  <c r="C26" i="124"/>
  <c r="E25" i="124"/>
  <c r="D25" i="124"/>
  <c r="C25" i="124"/>
  <c r="E24" i="124"/>
  <c r="D24" i="124"/>
  <c r="C24" i="124"/>
  <c r="E23" i="124"/>
  <c r="D23" i="124"/>
  <c r="C23" i="124"/>
  <c r="K20" i="124"/>
  <c r="J20" i="124"/>
  <c r="I20" i="124"/>
  <c r="H20" i="124"/>
  <c r="G20" i="124"/>
  <c r="K19" i="124"/>
  <c r="J19" i="124"/>
  <c r="I19" i="124"/>
  <c r="H19" i="124"/>
  <c r="G19" i="124"/>
  <c r="K18" i="124"/>
  <c r="J18" i="124"/>
  <c r="I18" i="124"/>
  <c r="H18" i="124"/>
  <c r="G18" i="124"/>
  <c r="K17" i="124"/>
  <c r="J17" i="124"/>
  <c r="I17" i="124"/>
  <c r="H17" i="124"/>
  <c r="G17" i="124"/>
  <c r="K16" i="124"/>
  <c r="J16" i="124"/>
  <c r="I16" i="124"/>
  <c r="H16" i="124"/>
  <c r="G16" i="124"/>
  <c r="K15" i="124"/>
  <c r="J15" i="124"/>
  <c r="I15" i="124"/>
  <c r="H15" i="124"/>
  <c r="G15" i="124"/>
  <c r="K14" i="124"/>
  <c r="J14" i="124"/>
  <c r="I14" i="124"/>
  <c r="H14" i="124"/>
  <c r="G14" i="124"/>
  <c r="K13" i="124"/>
  <c r="J13" i="124"/>
  <c r="I13" i="124"/>
  <c r="H13" i="124"/>
  <c r="G13" i="124"/>
  <c r="K12" i="124"/>
  <c r="J12" i="124"/>
  <c r="I12" i="124"/>
  <c r="H12" i="124"/>
  <c r="G12" i="124"/>
  <c r="K11" i="124"/>
  <c r="J11" i="124"/>
  <c r="I11" i="124"/>
  <c r="H11" i="124"/>
  <c r="G11" i="124"/>
  <c r="K10" i="124"/>
  <c r="J10" i="124"/>
  <c r="I10" i="124"/>
  <c r="H10" i="124"/>
  <c r="G10" i="124"/>
  <c r="K9" i="124"/>
  <c r="J9" i="124"/>
  <c r="I9" i="124"/>
  <c r="H9" i="124"/>
  <c r="G9" i="124"/>
  <c r="K8" i="124"/>
  <c r="J8" i="124"/>
  <c r="I8" i="124"/>
  <c r="H8" i="124"/>
  <c r="G8" i="124"/>
  <c r="K7" i="124"/>
  <c r="J7" i="124"/>
  <c r="I7" i="124"/>
  <c r="H7" i="124"/>
  <c r="G7" i="124"/>
  <c r="K6" i="124"/>
  <c r="J6" i="124"/>
  <c r="I6" i="124"/>
  <c r="H6" i="124"/>
  <c r="L21" i="213"/>
  <c r="K21" i="213"/>
  <c r="J21" i="213"/>
  <c r="I21" i="213"/>
  <c r="H21" i="213"/>
  <c r="L20" i="213"/>
  <c r="K20" i="213"/>
  <c r="J20" i="213"/>
  <c r="I20" i="213"/>
  <c r="H20" i="213"/>
  <c r="L19" i="213"/>
  <c r="K19" i="213"/>
  <c r="J19" i="213"/>
  <c r="I19" i="213"/>
  <c r="H19" i="213"/>
  <c r="L18" i="213"/>
  <c r="K18" i="213"/>
  <c r="J18" i="213"/>
  <c r="I18" i="213"/>
  <c r="H18" i="213"/>
  <c r="L17" i="213"/>
  <c r="K17" i="213"/>
  <c r="J17" i="213"/>
  <c r="I17" i="213"/>
  <c r="H17" i="213"/>
  <c r="L16" i="213"/>
  <c r="K16" i="213"/>
  <c r="J16" i="213"/>
  <c r="I16" i="213"/>
  <c r="H16" i="213"/>
  <c r="L15" i="213"/>
  <c r="K15" i="213"/>
  <c r="J15" i="213"/>
  <c r="I15" i="213"/>
  <c r="H15" i="213"/>
  <c r="L14" i="213"/>
  <c r="K14" i="213"/>
  <c r="J14" i="213"/>
  <c r="I14" i="213"/>
  <c r="H14" i="213"/>
  <c r="L13" i="213"/>
  <c r="K13" i="213"/>
  <c r="J13" i="213"/>
  <c r="I13" i="213"/>
  <c r="H13" i="213"/>
  <c r="L12" i="213"/>
  <c r="K12" i="213"/>
  <c r="J12" i="213"/>
  <c r="I12" i="213"/>
  <c r="H12" i="213"/>
  <c r="L11" i="213"/>
  <c r="K11" i="213"/>
  <c r="J11" i="213"/>
  <c r="I11" i="213"/>
  <c r="H11" i="213"/>
  <c r="L10" i="213"/>
  <c r="K10" i="213"/>
  <c r="J10" i="213"/>
  <c r="I10" i="213"/>
  <c r="H10" i="213"/>
  <c r="L9" i="213"/>
  <c r="K9" i="213"/>
  <c r="J9" i="213"/>
  <c r="I9" i="213"/>
  <c r="H9" i="213"/>
  <c r="L8" i="213"/>
  <c r="K8" i="213"/>
  <c r="J8" i="213"/>
  <c r="I8" i="213"/>
  <c r="H8" i="213"/>
  <c r="G26" i="87"/>
  <c r="F26" i="87"/>
  <c r="E26" i="87"/>
  <c r="D26" i="87"/>
  <c r="C26" i="87"/>
  <c r="G25" i="87"/>
  <c r="F25" i="87"/>
  <c r="E25" i="87"/>
  <c r="D25" i="87"/>
  <c r="C25" i="87"/>
  <c r="G24" i="87"/>
  <c r="F24" i="87"/>
  <c r="E24" i="87"/>
  <c r="D24" i="87"/>
  <c r="C24" i="87"/>
  <c r="G23" i="87"/>
  <c r="F23" i="87"/>
  <c r="E23" i="87"/>
  <c r="D23" i="87"/>
  <c r="C23" i="87"/>
  <c r="S21" i="87"/>
  <c r="R21" i="87"/>
  <c r="Q21" i="87"/>
  <c r="O21" i="87"/>
  <c r="N21" i="87"/>
  <c r="M21" i="87"/>
  <c r="L21" i="87"/>
  <c r="K21" i="87"/>
  <c r="J21" i="87"/>
  <c r="I21" i="87"/>
  <c r="S20" i="87"/>
  <c r="Q20" i="87"/>
  <c r="O20" i="87"/>
  <c r="N20" i="87"/>
  <c r="M20" i="87"/>
  <c r="L20" i="87"/>
  <c r="K20" i="87"/>
  <c r="J20" i="87"/>
  <c r="I20" i="87"/>
  <c r="S19" i="87"/>
  <c r="R19" i="87"/>
  <c r="Q19" i="87"/>
  <c r="O19" i="87"/>
  <c r="N19" i="87"/>
  <c r="M19" i="87"/>
  <c r="L19" i="87"/>
  <c r="K19" i="87"/>
  <c r="J19" i="87"/>
  <c r="I19" i="87"/>
  <c r="S18" i="87"/>
  <c r="R18" i="87"/>
  <c r="Q18" i="87"/>
  <c r="O18" i="87"/>
  <c r="N18" i="87"/>
  <c r="M18" i="87"/>
  <c r="L18" i="87"/>
  <c r="K18" i="87"/>
  <c r="J18" i="87"/>
  <c r="I18" i="87"/>
  <c r="S17" i="87"/>
  <c r="R17" i="87"/>
  <c r="Q17" i="87"/>
  <c r="O17" i="87"/>
  <c r="N17" i="87"/>
  <c r="M17" i="87"/>
  <c r="L17" i="87"/>
  <c r="K17" i="87"/>
  <c r="J17" i="87"/>
  <c r="I17" i="87"/>
  <c r="S16" i="87"/>
  <c r="R16" i="87"/>
  <c r="Q16" i="87"/>
  <c r="O16" i="87"/>
  <c r="N16" i="87"/>
  <c r="M16" i="87"/>
  <c r="L16" i="87"/>
  <c r="K16" i="87"/>
  <c r="J16" i="87"/>
  <c r="I16" i="87"/>
  <c r="S15" i="87"/>
  <c r="R15" i="87"/>
  <c r="Q15" i="87"/>
  <c r="O15" i="87"/>
  <c r="N15" i="87"/>
  <c r="M15" i="87"/>
  <c r="L15" i="87"/>
  <c r="K15" i="87"/>
  <c r="J15" i="87"/>
  <c r="I15" i="87"/>
  <c r="S14" i="87"/>
  <c r="R14" i="87"/>
  <c r="Q14" i="87"/>
  <c r="O14" i="87"/>
  <c r="N14" i="87"/>
  <c r="M14" i="87"/>
  <c r="L14" i="87"/>
  <c r="K14" i="87"/>
  <c r="J14" i="87"/>
  <c r="I14" i="87"/>
  <c r="S13" i="87"/>
  <c r="R13" i="87"/>
  <c r="Q13" i="87"/>
  <c r="O13" i="87"/>
  <c r="N13" i="87"/>
  <c r="M13" i="87"/>
  <c r="L13" i="87"/>
  <c r="K13" i="87"/>
  <c r="J13" i="87"/>
  <c r="I13" i="87"/>
  <c r="S12" i="87"/>
  <c r="R12" i="87"/>
  <c r="Q12" i="87"/>
  <c r="O12" i="87"/>
  <c r="N12" i="87"/>
  <c r="M12" i="87"/>
  <c r="L12" i="87"/>
  <c r="K12" i="87"/>
  <c r="J12" i="87"/>
  <c r="I12" i="87"/>
  <c r="S11" i="87"/>
  <c r="R11" i="87"/>
  <c r="Q11" i="87"/>
  <c r="O11" i="87"/>
  <c r="N11" i="87"/>
  <c r="M11" i="87"/>
  <c r="L11" i="87"/>
  <c r="K11" i="87"/>
  <c r="J11" i="87"/>
  <c r="I11" i="87"/>
  <c r="S10" i="87"/>
  <c r="R10" i="87"/>
  <c r="Q10" i="87"/>
  <c r="O10" i="87"/>
  <c r="N10" i="87"/>
  <c r="M10" i="87"/>
  <c r="L10" i="87"/>
  <c r="K10" i="87"/>
  <c r="J10" i="87"/>
  <c r="I10" i="87"/>
  <c r="S9" i="87"/>
  <c r="R9" i="87"/>
  <c r="Q9" i="87"/>
  <c r="O9" i="87"/>
  <c r="N9" i="87"/>
  <c r="M9" i="87"/>
  <c r="L9" i="87"/>
  <c r="K9" i="87"/>
  <c r="J9" i="87"/>
  <c r="I9" i="87"/>
  <c r="S8" i="87"/>
  <c r="R8" i="87"/>
  <c r="Q8" i="87"/>
  <c r="O8" i="87"/>
  <c r="N8" i="87"/>
  <c r="M8" i="87"/>
  <c r="L8" i="87"/>
  <c r="K8" i="87"/>
  <c r="I8" i="87"/>
  <c r="S7" i="87"/>
  <c r="R7" i="87"/>
  <c r="Q7" i="87"/>
  <c r="G26" i="88"/>
  <c r="G25" i="88"/>
  <c r="G24" i="88"/>
  <c r="E24" i="88"/>
  <c r="D24" i="88"/>
  <c r="C24" i="88"/>
  <c r="G23" i="88"/>
  <c r="E23" i="88"/>
  <c r="D23" i="88"/>
  <c r="C23" i="88"/>
  <c r="O21" i="88"/>
  <c r="N21" i="88"/>
  <c r="M21" i="88"/>
  <c r="L21" i="88"/>
  <c r="K21" i="88"/>
  <c r="J21" i="88"/>
  <c r="I21" i="88"/>
  <c r="O20" i="88"/>
  <c r="N20" i="88"/>
  <c r="M20" i="88"/>
  <c r="L20" i="88"/>
  <c r="K20" i="88"/>
  <c r="J20" i="88"/>
  <c r="I20" i="88"/>
  <c r="O19" i="88"/>
  <c r="N19" i="88"/>
  <c r="M19" i="88"/>
  <c r="L19" i="88"/>
  <c r="K19" i="88"/>
  <c r="J19" i="88"/>
  <c r="I19" i="88"/>
  <c r="O18" i="88"/>
  <c r="N18" i="88"/>
  <c r="M18" i="88"/>
  <c r="L18" i="88"/>
  <c r="K18" i="88"/>
  <c r="J18" i="88"/>
  <c r="I18" i="88"/>
  <c r="O17" i="88"/>
  <c r="N17" i="88"/>
  <c r="M17" i="88"/>
  <c r="L17" i="88"/>
  <c r="K17" i="88"/>
  <c r="J17" i="88"/>
  <c r="I17" i="88"/>
  <c r="O16" i="88"/>
  <c r="N16" i="88"/>
  <c r="M16" i="88"/>
  <c r="L16" i="88"/>
  <c r="K16" i="88"/>
  <c r="J16" i="88"/>
  <c r="I16" i="88"/>
  <c r="O15" i="88"/>
  <c r="N15" i="88"/>
  <c r="M15" i="88"/>
  <c r="L15" i="88"/>
  <c r="K15" i="88"/>
  <c r="J15" i="88"/>
  <c r="I15" i="88"/>
  <c r="O14" i="88"/>
  <c r="N14" i="88"/>
  <c r="M14" i="88"/>
  <c r="L14" i="88"/>
  <c r="K14" i="88"/>
  <c r="J14" i="88"/>
  <c r="I14" i="88"/>
  <c r="O13" i="88"/>
  <c r="N13" i="88"/>
  <c r="M13" i="88"/>
  <c r="L13" i="88"/>
  <c r="K13" i="88"/>
  <c r="J13" i="88"/>
  <c r="I13" i="88"/>
  <c r="O12" i="88"/>
  <c r="N12" i="88"/>
  <c r="M12" i="88"/>
  <c r="L12" i="88"/>
  <c r="K12" i="88"/>
  <c r="J12" i="88"/>
  <c r="I12" i="88"/>
  <c r="O11" i="88"/>
  <c r="N11" i="88"/>
  <c r="M11" i="88"/>
  <c r="L11" i="88"/>
  <c r="K11" i="88"/>
  <c r="J11" i="88"/>
  <c r="I11" i="88"/>
  <c r="O10" i="88"/>
  <c r="N10" i="88"/>
  <c r="M10" i="88"/>
  <c r="L10" i="88"/>
  <c r="K10" i="88"/>
  <c r="J10" i="88"/>
  <c r="I10" i="88"/>
  <c r="O9" i="88"/>
  <c r="N9" i="88"/>
  <c r="M9" i="88"/>
  <c r="L9" i="88"/>
  <c r="K9" i="88"/>
  <c r="J9" i="88"/>
  <c r="I9" i="88"/>
  <c r="O8" i="88"/>
  <c r="N8" i="88"/>
  <c r="M8" i="88"/>
  <c r="L8" i="88"/>
  <c r="K8" i="88"/>
  <c r="J8" i="88"/>
  <c r="I8" i="88"/>
  <c r="O6" i="88"/>
  <c r="N6" i="88"/>
  <c r="M6" i="88"/>
  <c r="L6" i="88"/>
  <c r="J6" i="88"/>
  <c r="F24" i="90"/>
  <c r="E24" i="90"/>
  <c r="C24" i="90"/>
  <c r="B24" i="90"/>
  <c r="G23" i="90"/>
  <c r="F23" i="90"/>
  <c r="E23" i="90"/>
  <c r="D23" i="90"/>
  <c r="C23" i="90"/>
  <c r="B23" i="90"/>
  <c r="N21" i="90"/>
  <c r="M21" i="90"/>
  <c r="K21" i="90"/>
  <c r="J21" i="90"/>
  <c r="I21" i="90"/>
  <c r="O20" i="90"/>
  <c r="N20" i="90"/>
  <c r="M20" i="90"/>
  <c r="L20" i="90"/>
  <c r="K20" i="90"/>
  <c r="J20" i="90"/>
  <c r="I20" i="90"/>
  <c r="O19" i="90"/>
  <c r="N19" i="90"/>
  <c r="M19" i="90"/>
  <c r="L19" i="90"/>
  <c r="K19" i="90"/>
  <c r="J19" i="90"/>
  <c r="I19" i="90"/>
  <c r="O18" i="90"/>
  <c r="N18" i="90"/>
  <c r="M18" i="90"/>
  <c r="L18" i="90"/>
  <c r="K18" i="90"/>
  <c r="J18" i="90"/>
  <c r="I18" i="90"/>
  <c r="O17" i="90"/>
  <c r="N17" i="90"/>
  <c r="M17" i="90"/>
  <c r="L17" i="90"/>
  <c r="K17" i="90"/>
  <c r="J17" i="90"/>
  <c r="I17" i="90"/>
  <c r="O16" i="90"/>
  <c r="N16" i="90"/>
  <c r="M16" i="90"/>
  <c r="L16" i="90"/>
  <c r="K16" i="90"/>
  <c r="J16" i="90"/>
  <c r="I16" i="90"/>
  <c r="O15" i="90"/>
  <c r="N15" i="90"/>
  <c r="M15" i="90"/>
  <c r="L15" i="90"/>
  <c r="K15" i="90"/>
  <c r="J15" i="90"/>
  <c r="I15" i="90"/>
  <c r="O14" i="90"/>
  <c r="N14" i="90"/>
  <c r="M14" i="90"/>
  <c r="L14" i="90"/>
  <c r="K14" i="90"/>
  <c r="J14" i="90"/>
  <c r="I14" i="90"/>
  <c r="O13" i="90"/>
  <c r="N13" i="90"/>
  <c r="M13" i="90"/>
  <c r="L13" i="90"/>
  <c r="K13" i="90"/>
  <c r="J13" i="90"/>
  <c r="I13" i="90"/>
  <c r="O12" i="90"/>
  <c r="N12" i="90"/>
  <c r="M12" i="90"/>
  <c r="L12" i="90"/>
  <c r="K12" i="90"/>
  <c r="J12" i="90"/>
  <c r="I12" i="90"/>
  <c r="O11" i="90"/>
  <c r="N11" i="90"/>
  <c r="M11" i="90"/>
  <c r="L11" i="90"/>
  <c r="K11" i="90"/>
  <c r="J11" i="90"/>
  <c r="I11" i="90"/>
  <c r="O10" i="90"/>
  <c r="N10" i="90"/>
  <c r="M10" i="90"/>
  <c r="L10" i="90"/>
  <c r="K10" i="90"/>
  <c r="J10" i="90"/>
  <c r="I10" i="90"/>
  <c r="O9" i="90"/>
  <c r="N9" i="90"/>
  <c r="M9" i="90"/>
  <c r="L9" i="90"/>
  <c r="K9" i="90"/>
  <c r="J9" i="90"/>
  <c r="I9" i="90"/>
  <c r="O8" i="90"/>
  <c r="N8" i="90"/>
  <c r="M8" i="90"/>
  <c r="L8" i="90"/>
  <c r="K8" i="90"/>
  <c r="J8" i="90"/>
  <c r="I8" i="90"/>
  <c r="O6" i="90"/>
  <c r="N6" i="90"/>
  <c r="M6" i="90"/>
  <c r="L6" i="90"/>
  <c r="K6" i="90"/>
  <c r="J6" i="90"/>
  <c r="V21" i="121"/>
  <c r="U21" i="121"/>
  <c r="U24" i="121" s="1"/>
  <c r="T21" i="121"/>
  <c r="S21" i="121"/>
  <c r="R21" i="121"/>
  <c r="O20" i="121"/>
  <c r="N20" i="121"/>
  <c r="M20" i="121"/>
  <c r="L20" i="121"/>
  <c r="K20" i="121"/>
  <c r="J20" i="121"/>
  <c r="I20" i="121"/>
  <c r="Q21" i="121" s="1"/>
  <c r="V20" i="121"/>
  <c r="U20" i="121"/>
  <c r="T20" i="121"/>
  <c r="S20" i="121"/>
  <c r="R20" i="121"/>
  <c r="O19" i="121"/>
  <c r="N19" i="121"/>
  <c r="M19" i="121"/>
  <c r="L19" i="121"/>
  <c r="K19" i="121"/>
  <c r="J19" i="121"/>
  <c r="I19" i="121"/>
  <c r="Q20" i="121" s="1"/>
  <c r="V19" i="121"/>
  <c r="U19" i="121"/>
  <c r="T19" i="121"/>
  <c r="S19" i="121"/>
  <c r="R19" i="121"/>
  <c r="O18" i="121"/>
  <c r="N18" i="121"/>
  <c r="M18" i="121"/>
  <c r="L18" i="121"/>
  <c r="K18" i="121"/>
  <c r="J18" i="121"/>
  <c r="I18" i="121"/>
  <c r="Q19" i="121" s="1"/>
  <c r="V18" i="121"/>
  <c r="U18" i="121"/>
  <c r="T18" i="121"/>
  <c r="S18" i="121"/>
  <c r="R18" i="121"/>
  <c r="O17" i="121"/>
  <c r="N17" i="121"/>
  <c r="M17" i="121"/>
  <c r="L17" i="121"/>
  <c r="K17" i="121"/>
  <c r="J17" i="121"/>
  <c r="I17" i="121"/>
  <c r="Q18" i="121" s="1"/>
  <c r="V17" i="121"/>
  <c r="U17" i="121"/>
  <c r="T17" i="121"/>
  <c r="S17" i="121"/>
  <c r="R17" i="121"/>
  <c r="O16" i="121"/>
  <c r="N16" i="121"/>
  <c r="M16" i="121"/>
  <c r="L16" i="121"/>
  <c r="K16" i="121"/>
  <c r="J16" i="121"/>
  <c r="I16" i="121"/>
  <c r="Q17" i="121" s="1"/>
  <c r="V16" i="121"/>
  <c r="U16" i="121"/>
  <c r="T16" i="121"/>
  <c r="S16" i="121"/>
  <c r="R16" i="121"/>
  <c r="O15" i="121"/>
  <c r="N15" i="121"/>
  <c r="M15" i="121"/>
  <c r="L15" i="121"/>
  <c r="K15" i="121"/>
  <c r="J15" i="121"/>
  <c r="I15" i="121"/>
  <c r="Q16" i="121" s="1"/>
  <c r="V15" i="121"/>
  <c r="U15" i="121"/>
  <c r="T15" i="121"/>
  <c r="S15" i="121"/>
  <c r="R15" i="121"/>
  <c r="O14" i="121"/>
  <c r="N14" i="121"/>
  <c r="M14" i="121"/>
  <c r="L14" i="121"/>
  <c r="K14" i="121"/>
  <c r="J14" i="121"/>
  <c r="I14" i="121"/>
  <c r="Q15" i="121" s="1"/>
  <c r="V14" i="121"/>
  <c r="U14" i="121"/>
  <c r="T14" i="121"/>
  <c r="S14" i="121"/>
  <c r="R14" i="121"/>
  <c r="O13" i="121"/>
  <c r="N13" i="121"/>
  <c r="M13" i="121"/>
  <c r="L13" i="121"/>
  <c r="K13" i="121"/>
  <c r="J13" i="121"/>
  <c r="I13" i="121"/>
  <c r="Q14" i="121" s="1"/>
  <c r="V13" i="121"/>
  <c r="U13" i="121"/>
  <c r="T13" i="121"/>
  <c r="S13" i="121"/>
  <c r="R13" i="121"/>
  <c r="O12" i="121"/>
  <c r="N12" i="121"/>
  <c r="M12" i="121"/>
  <c r="L12" i="121"/>
  <c r="K12" i="121"/>
  <c r="J12" i="121"/>
  <c r="I12" i="121"/>
  <c r="Q13" i="121" s="1"/>
  <c r="V12" i="121"/>
  <c r="U12" i="121"/>
  <c r="T12" i="121"/>
  <c r="S12" i="121"/>
  <c r="R12" i="121"/>
  <c r="O11" i="121"/>
  <c r="N11" i="121"/>
  <c r="M11" i="121"/>
  <c r="L11" i="121"/>
  <c r="K11" i="121"/>
  <c r="J11" i="121"/>
  <c r="I11" i="121"/>
  <c r="Q12" i="121" s="1"/>
  <c r="V11" i="121"/>
  <c r="U11" i="121"/>
  <c r="T11" i="121"/>
  <c r="S11" i="121"/>
  <c r="R11" i="121"/>
  <c r="Q11" i="121"/>
  <c r="O10" i="121"/>
  <c r="N10" i="121"/>
  <c r="M10" i="121"/>
  <c r="L10" i="121"/>
  <c r="K10" i="121"/>
  <c r="J10" i="121"/>
  <c r="I10" i="121"/>
  <c r="V10" i="121"/>
  <c r="U10" i="121"/>
  <c r="T10" i="121"/>
  <c r="S10" i="121"/>
  <c r="R10" i="121"/>
  <c r="Q10" i="121"/>
  <c r="O9" i="121"/>
  <c r="N9" i="121"/>
  <c r="M9" i="121"/>
  <c r="L9" i="121"/>
  <c r="K9" i="121"/>
  <c r="J9" i="121"/>
  <c r="I9" i="121"/>
  <c r="V9" i="121"/>
  <c r="U9" i="121"/>
  <c r="T9" i="121"/>
  <c r="S9" i="121"/>
  <c r="R9" i="121"/>
  <c r="Q9" i="121"/>
  <c r="O8" i="121"/>
  <c r="N8" i="121"/>
  <c r="M8" i="121"/>
  <c r="L8" i="121"/>
  <c r="K8" i="121"/>
  <c r="J8" i="121"/>
  <c r="I8" i="121"/>
  <c r="V8" i="121"/>
  <c r="U8" i="121"/>
  <c r="T8" i="121"/>
  <c r="S8" i="121"/>
  <c r="R8" i="121"/>
  <c r="O7" i="121"/>
  <c r="N7" i="121"/>
  <c r="M7" i="121"/>
  <c r="L7" i="121"/>
  <c r="K7" i="121"/>
  <c r="J7" i="121"/>
  <c r="I7" i="121"/>
  <c r="Q8" i="121" s="1"/>
  <c r="V7" i="121"/>
  <c r="U7" i="121"/>
  <c r="T7" i="121"/>
  <c r="S7" i="121"/>
  <c r="R7" i="121"/>
  <c r="Q7" i="121"/>
  <c r="O6" i="121"/>
  <c r="N6" i="121"/>
  <c r="V6" i="121" s="1"/>
  <c r="M6" i="121"/>
  <c r="U6" i="121" s="1"/>
  <c r="L6" i="121"/>
  <c r="T6" i="121" s="1"/>
  <c r="K6" i="121"/>
  <c r="S6" i="121" s="1"/>
  <c r="J6" i="121"/>
  <c r="R6" i="121" s="1"/>
  <c r="X24" i="122"/>
  <c r="Y21" i="122"/>
  <c r="X21" i="122"/>
  <c r="W21" i="122"/>
  <c r="V21" i="122"/>
  <c r="U21" i="122"/>
  <c r="T21" i="122"/>
  <c r="Q21" i="122"/>
  <c r="P21" i="122"/>
  <c r="O21" i="122"/>
  <c r="N21" i="122"/>
  <c r="M21" i="122"/>
  <c r="L21" i="122"/>
  <c r="K21" i="122"/>
  <c r="J21" i="122"/>
  <c r="S21" i="122" s="1"/>
  <c r="Y20" i="122"/>
  <c r="Y24" i="122" s="1"/>
  <c r="X20" i="122"/>
  <c r="W20" i="122"/>
  <c r="V20" i="122"/>
  <c r="U20" i="122"/>
  <c r="T20" i="122"/>
  <c r="Q20" i="122"/>
  <c r="P20" i="122"/>
  <c r="O20" i="122"/>
  <c r="N20" i="122"/>
  <c r="M20" i="122"/>
  <c r="L20" i="122"/>
  <c r="K20" i="122"/>
  <c r="J20" i="122"/>
  <c r="S20" i="122" s="1"/>
  <c r="Y19" i="122"/>
  <c r="X19" i="122"/>
  <c r="W19" i="122"/>
  <c r="V19" i="122"/>
  <c r="U19" i="122"/>
  <c r="T19" i="122"/>
  <c r="Q19" i="122"/>
  <c r="P19" i="122"/>
  <c r="O19" i="122"/>
  <c r="N19" i="122"/>
  <c r="M19" i="122"/>
  <c r="L19" i="122"/>
  <c r="K19" i="122"/>
  <c r="J19" i="122"/>
  <c r="S19" i="122" s="1"/>
  <c r="Y18" i="122"/>
  <c r="X18" i="122"/>
  <c r="W18" i="122"/>
  <c r="V18" i="122"/>
  <c r="U18" i="122"/>
  <c r="T18" i="122"/>
  <c r="Q18" i="122"/>
  <c r="P18" i="122"/>
  <c r="O18" i="122"/>
  <c r="N18" i="122"/>
  <c r="M18" i="122"/>
  <c r="L18" i="122"/>
  <c r="K18" i="122"/>
  <c r="J18" i="122"/>
  <c r="S18" i="122" s="1"/>
  <c r="Y17" i="122"/>
  <c r="X17" i="122"/>
  <c r="W17" i="122"/>
  <c r="V17" i="122"/>
  <c r="U17" i="122"/>
  <c r="T17" i="122"/>
  <c r="Q17" i="122"/>
  <c r="P17" i="122"/>
  <c r="O17" i="122"/>
  <c r="N17" i="122"/>
  <c r="M17" i="122"/>
  <c r="L17" i="122"/>
  <c r="K17" i="122"/>
  <c r="J17" i="122"/>
  <c r="S17" i="122" s="1"/>
  <c r="Y16" i="122"/>
  <c r="X16" i="122"/>
  <c r="W16" i="122"/>
  <c r="V16" i="122"/>
  <c r="U16" i="122"/>
  <c r="T16" i="122"/>
  <c r="Q16" i="122"/>
  <c r="P16" i="122"/>
  <c r="O16" i="122"/>
  <c r="N16" i="122"/>
  <c r="M16" i="122"/>
  <c r="L16" i="122"/>
  <c r="K16" i="122"/>
  <c r="J16" i="122"/>
  <c r="S16" i="122" s="1"/>
  <c r="Y15" i="122"/>
  <c r="X15" i="122"/>
  <c r="W15" i="122"/>
  <c r="V15" i="122"/>
  <c r="U15" i="122"/>
  <c r="T15" i="122"/>
  <c r="Q15" i="122"/>
  <c r="P15" i="122"/>
  <c r="O15" i="122"/>
  <c r="N15" i="122"/>
  <c r="M15" i="122"/>
  <c r="L15" i="122"/>
  <c r="K15" i="122"/>
  <c r="J15" i="122"/>
  <c r="S15" i="122" s="1"/>
  <c r="Y14" i="122"/>
  <c r="X14" i="122"/>
  <c r="W14" i="122"/>
  <c r="V14" i="122"/>
  <c r="U14" i="122"/>
  <c r="T14" i="122"/>
  <c r="Q14" i="122"/>
  <c r="P14" i="122"/>
  <c r="O14" i="122"/>
  <c r="N14" i="122"/>
  <c r="M14" i="122"/>
  <c r="L14" i="122"/>
  <c r="K14" i="122"/>
  <c r="J14" i="122"/>
  <c r="S14" i="122" s="1"/>
  <c r="Y13" i="122"/>
  <c r="X13" i="122"/>
  <c r="W13" i="122"/>
  <c r="V13" i="122"/>
  <c r="U13" i="122"/>
  <c r="T13" i="122"/>
  <c r="Q13" i="122"/>
  <c r="P13" i="122"/>
  <c r="O13" i="122"/>
  <c r="N13" i="122"/>
  <c r="M13" i="122"/>
  <c r="L13" i="122"/>
  <c r="K13" i="122"/>
  <c r="J13" i="122"/>
  <c r="S13" i="122" s="1"/>
  <c r="Y12" i="122"/>
  <c r="X12" i="122"/>
  <c r="W12" i="122"/>
  <c r="V12" i="122"/>
  <c r="U12" i="122"/>
  <c r="T12" i="122"/>
  <c r="Q12" i="122"/>
  <c r="P12" i="122"/>
  <c r="O12" i="122"/>
  <c r="N12" i="122"/>
  <c r="M12" i="122"/>
  <c r="L12" i="122"/>
  <c r="K12" i="122"/>
  <c r="J12" i="122"/>
  <c r="S12" i="122" s="1"/>
  <c r="Y11" i="122"/>
  <c r="X11" i="122"/>
  <c r="W11" i="122"/>
  <c r="V11" i="122"/>
  <c r="U11" i="122"/>
  <c r="T11" i="122"/>
  <c r="Q11" i="122"/>
  <c r="P11" i="122"/>
  <c r="O11" i="122"/>
  <c r="N11" i="122"/>
  <c r="M11" i="122"/>
  <c r="L11" i="122"/>
  <c r="K11" i="122"/>
  <c r="J11" i="122"/>
  <c r="S11" i="122" s="1"/>
  <c r="Y10" i="122"/>
  <c r="X10" i="122"/>
  <c r="W10" i="122"/>
  <c r="V10" i="122"/>
  <c r="U10" i="122"/>
  <c r="T10" i="122"/>
  <c r="Q10" i="122"/>
  <c r="P10" i="122"/>
  <c r="O10" i="122"/>
  <c r="N10" i="122"/>
  <c r="M10" i="122"/>
  <c r="L10" i="122"/>
  <c r="K10" i="122"/>
  <c r="J10" i="122"/>
  <c r="S10" i="122" s="1"/>
  <c r="Y9" i="122"/>
  <c r="X9" i="122"/>
  <c r="W9" i="122"/>
  <c r="V9" i="122"/>
  <c r="U9" i="122"/>
  <c r="T9" i="122"/>
  <c r="Q9" i="122"/>
  <c r="P9" i="122"/>
  <c r="O9" i="122"/>
  <c r="N9" i="122"/>
  <c r="M9" i="122"/>
  <c r="L9" i="122"/>
  <c r="K9" i="122"/>
  <c r="J9" i="122"/>
  <c r="S9" i="122" s="1"/>
  <c r="Y8" i="122"/>
  <c r="X8" i="122"/>
  <c r="W8" i="122"/>
  <c r="V8" i="122"/>
  <c r="U8" i="122"/>
  <c r="T8" i="122"/>
  <c r="Q8" i="122"/>
  <c r="P8" i="122"/>
  <c r="O8" i="122"/>
  <c r="N8" i="122"/>
  <c r="M8" i="122"/>
  <c r="L8" i="122"/>
  <c r="K8" i="122"/>
  <c r="J8" i="122"/>
  <c r="S8" i="122" s="1"/>
  <c r="Y7" i="122"/>
  <c r="X7" i="122"/>
  <c r="W7" i="122"/>
  <c r="V7" i="122"/>
  <c r="U7" i="122"/>
  <c r="T7" i="122"/>
  <c r="S7" i="122"/>
  <c r="Y6" i="122"/>
  <c r="Q6" i="122"/>
  <c r="P6" i="122"/>
  <c r="O6" i="122"/>
  <c r="X6" i="122" s="1"/>
  <c r="N6" i="122"/>
  <c r="W6" i="122" s="1"/>
  <c r="M6" i="122"/>
  <c r="V6" i="122" s="1"/>
  <c r="L6" i="122"/>
  <c r="U6" i="122" s="1"/>
  <c r="K6" i="122"/>
  <c r="T6" i="122" s="1"/>
  <c r="U24" i="96"/>
  <c r="Y21" i="96"/>
  <c r="X21" i="96"/>
  <c r="W21" i="96"/>
  <c r="V21" i="96"/>
  <c r="U21" i="96"/>
  <c r="T21" i="96"/>
  <c r="Q21" i="96"/>
  <c r="N21" i="96"/>
  <c r="M21" i="96"/>
  <c r="L21" i="96"/>
  <c r="K21" i="96"/>
  <c r="J21" i="96"/>
  <c r="S21" i="96" s="1"/>
  <c r="Y20" i="96"/>
  <c r="X20" i="96"/>
  <c r="W20" i="96"/>
  <c r="V20" i="96"/>
  <c r="U20" i="96"/>
  <c r="T20" i="96"/>
  <c r="Q20" i="96"/>
  <c r="P20" i="96"/>
  <c r="O20" i="96"/>
  <c r="N20" i="96"/>
  <c r="M20" i="96"/>
  <c r="L20" i="96"/>
  <c r="K20" i="96"/>
  <c r="J20" i="96"/>
  <c r="S20" i="96" s="1"/>
  <c r="Y19" i="96"/>
  <c r="X19" i="96"/>
  <c r="W19" i="96"/>
  <c r="V19" i="96"/>
  <c r="U19" i="96"/>
  <c r="T19" i="96"/>
  <c r="Q19" i="96"/>
  <c r="P19" i="96"/>
  <c r="O19" i="96"/>
  <c r="N19" i="96"/>
  <c r="M19" i="96"/>
  <c r="L19" i="96"/>
  <c r="K19" i="96"/>
  <c r="J19" i="96"/>
  <c r="S19" i="96" s="1"/>
  <c r="Y18" i="96"/>
  <c r="X18" i="96"/>
  <c r="W18" i="96"/>
  <c r="V18" i="96"/>
  <c r="U18" i="96"/>
  <c r="T18" i="96"/>
  <c r="Q18" i="96"/>
  <c r="P18" i="96"/>
  <c r="O18" i="96"/>
  <c r="N18" i="96"/>
  <c r="M18" i="96"/>
  <c r="L18" i="96"/>
  <c r="K18" i="96"/>
  <c r="J18" i="96"/>
  <c r="S18" i="96" s="1"/>
  <c r="Y17" i="96"/>
  <c r="X17" i="96"/>
  <c r="W17" i="96"/>
  <c r="V17" i="96"/>
  <c r="U17" i="96"/>
  <c r="T17" i="96"/>
  <c r="Q17" i="96"/>
  <c r="P17" i="96"/>
  <c r="O17" i="96"/>
  <c r="N17" i="96"/>
  <c r="M17" i="96"/>
  <c r="L17" i="96"/>
  <c r="K17" i="96"/>
  <c r="J17" i="96"/>
  <c r="S17" i="96" s="1"/>
  <c r="Y16" i="96"/>
  <c r="X16" i="96"/>
  <c r="W16" i="96"/>
  <c r="V16" i="96"/>
  <c r="U16" i="96"/>
  <c r="T16" i="96"/>
  <c r="Q16" i="96"/>
  <c r="P16" i="96"/>
  <c r="O16" i="96"/>
  <c r="N16" i="96"/>
  <c r="M16" i="96"/>
  <c r="L16" i="96"/>
  <c r="K16" i="96"/>
  <c r="J16" i="96"/>
  <c r="S16" i="96" s="1"/>
  <c r="Y15" i="96"/>
  <c r="X15" i="96"/>
  <c r="W15" i="96"/>
  <c r="V15" i="96"/>
  <c r="U15" i="96"/>
  <c r="T15" i="96"/>
  <c r="Q15" i="96"/>
  <c r="P15" i="96"/>
  <c r="O15" i="96"/>
  <c r="N15" i="96"/>
  <c r="M15" i="96"/>
  <c r="L15" i="96"/>
  <c r="K15" i="96"/>
  <c r="J15" i="96"/>
  <c r="S15" i="96" s="1"/>
  <c r="Y14" i="96"/>
  <c r="X14" i="96"/>
  <c r="W14" i="96"/>
  <c r="V14" i="96"/>
  <c r="U14" i="96"/>
  <c r="T14" i="96"/>
  <c r="Q14" i="96"/>
  <c r="P14" i="96"/>
  <c r="O14" i="96"/>
  <c r="N14" i="96"/>
  <c r="M14" i="96"/>
  <c r="L14" i="96"/>
  <c r="K14" i="96"/>
  <c r="J14" i="96"/>
  <c r="S14" i="96" s="1"/>
  <c r="Y13" i="96"/>
  <c r="X13" i="96"/>
  <c r="W13" i="96"/>
  <c r="V13" i="96"/>
  <c r="U13" i="96"/>
  <c r="T13" i="96"/>
  <c r="Q13" i="96"/>
  <c r="P13" i="96"/>
  <c r="O13" i="96"/>
  <c r="N13" i="96"/>
  <c r="M13" i="96"/>
  <c r="L13" i="96"/>
  <c r="K13" i="96"/>
  <c r="J13" i="96"/>
  <c r="S13" i="96" s="1"/>
  <c r="Y12" i="96"/>
  <c r="X12" i="96"/>
  <c r="W12" i="96"/>
  <c r="V12" i="96"/>
  <c r="U12" i="96"/>
  <c r="T12" i="96"/>
  <c r="Q12" i="96"/>
  <c r="P12" i="96"/>
  <c r="O12" i="96"/>
  <c r="N12" i="96"/>
  <c r="M12" i="96"/>
  <c r="L12" i="96"/>
  <c r="K12" i="96"/>
  <c r="J12" i="96"/>
  <c r="S12" i="96" s="1"/>
  <c r="Y11" i="96"/>
  <c r="X11" i="96"/>
  <c r="W11" i="96"/>
  <c r="V11" i="96"/>
  <c r="U11" i="96"/>
  <c r="T11" i="96"/>
  <c r="Q11" i="96"/>
  <c r="P11" i="96"/>
  <c r="O11" i="96"/>
  <c r="N11" i="96"/>
  <c r="M11" i="96"/>
  <c r="L11" i="96"/>
  <c r="K11" i="96"/>
  <c r="J11" i="96"/>
  <c r="S11" i="96" s="1"/>
  <c r="Y10" i="96"/>
  <c r="X10" i="96"/>
  <c r="W10" i="96"/>
  <c r="V10" i="96"/>
  <c r="U10" i="96"/>
  <c r="T10" i="96"/>
  <c r="Q10" i="96"/>
  <c r="P10" i="96"/>
  <c r="O10" i="96"/>
  <c r="N10" i="96"/>
  <c r="M10" i="96"/>
  <c r="L10" i="96"/>
  <c r="K10" i="96"/>
  <c r="J10" i="96"/>
  <c r="S10" i="96" s="1"/>
  <c r="Y9" i="96"/>
  <c r="X9" i="96"/>
  <c r="W9" i="96"/>
  <c r="V9" i="96"/>
  <c r="U9" i="96"/>
  <c r="T9" i="96"/>
  <c r="Q9" i="96"/>
  <c r="P9" i="96"/>
  <c r="O9" i="96"/>
  <c r="N9" i="96"/>
  <c r="M9" i="96"/>
  <c r="L9" i="96"/>
  <c r="K9" i="96"/>
  <c r="J9" i="96"/>
  <c r="S9" i="96" s="1"/>
  <c r="Y8" i="96"/>
  <c r="X8" i="96"/>
  <c r="W8" i="96"/>
  <c r="V8" i="96"/>
  <c r="U8" i="96"/>
  <c r="T8" i="96"/>
  <c r="Q8" i="96"/>
  <c r="P8" i="96"/>
  <c r="O8" i="96"/>
  <c r="N8" i="96"/>
  <c r="M8" i="96"/>
  <c r="L8" i="96"/>
  <c r="K8" i="96"/>
  <c r="J8" i="96"/>
  <c r="S8" i="96" s="1"/>
  <c r="Y7" i="96"/>
  <c r="X7" i="96"/>
  <c r="W7" i="96"/>
  <c r="V7" i="96"/>
  <c r="U7" i="96"/>
  <c r="T7" i="96"/>
  <c r="S7" i="96"/>
  <c r="Y6" i="96"/>
  <c r="X6" i="96"/>
  <c r="W6" i="96"/>
  <c r="U6" i="96"/>
  <c r="Q6" i="96"/>
  <c r="P6" i="96"/>
  <c r="O6" i="96"/>
  <c r="N6" i="96"/>
  <c r="M6" i="96"/>
  <c r="V6" i="96" s="1"/>
  <c r="L6" i="96"/>
  <c r="K6" i="96"/>
  <c r="T6" i="96" s="1"/>
  <c r="C27" i="95"/>
  <c r="D26" i="95"/>
  <c r="C26" i="95"/>
  <c r="D25" i="95"/>
  <c r="C25" i="95"/>
  <c r="D24" i="95"/>
  <c r="C24" i="95"/>
  <c r="D23" i="95"/>
  <c r="C23" i="95"/>
  <c r="M21" i="95"/>
  <c r="L21" i="95"/>
  <c r="K21" i="95"/>
  <c r="I21" i="95"/>
  <c r="H21" i="95"/>
  <c r="G21" i="95"/>
  <c r="F21" i="95"/>
  <c r="M20" i="95"/>
  <c r="L20" i="95"/>
  <c r="K20" i="95"/>
  <c r="I20" i="95"/>
  <c r="H20" i="95"/>
  <c r="G20" i="95"/>
  <c r="F20" i="95"/>
  <c r="M19" i="95"/>
  <c r="L19" i="95"/>
  <c r="K19" i="95"/>
  <c r="I19" i="95"/>
  <c r="H19" i="95"/>
  <c r="G19" i="95"/>
  <c r="F19" i="95"/>
  <c r="M18" i="95"/>
  <c r="L18" i="95"/>
  <c r="K18" i="95"/>
  <c r="I18" i="95"/>
  <c r="H18" i="95"/>
  <c r="G18" i="95"/>
  <c r="F18" i="95"/>
  <c r="M17" i="95"/>
  <c r="L17" i="95"/>
  <c r="K17" i="95"/>
  <c r="I17" i="95"/>
  <c r="H17" i="95"/>
  <c r="G17" i="95"/>
  <c r="F17" i="95"/>
  <c r="M16" i="95"/>
  <c r="L16" i="95"/>
  <c r="K16" i="95"/>
  <c r="I16" i="95"/>
  <c r="H16" i="95"/>
  <c r="G16" i="95"/>
  <c r="F16" i="95"/>
  <c r="M15" i="95"/>
  <c r="L15" i="95"/>
  <c r="K15" i="95"/>
  <c r="I15" i="95"/>
  <c r="H15" i="95"/>
  <c r="G15" i="95"/>
  <c r="F15" i="95"/>
  <c r="M14" i="95"/>
  <c r="L14" i="95"/>
  <c r="K14" i="95"/>
  <c r="I14" i="95"/>
  <c r="H14" i="95"/>
  <c r="G14" i="95"/>
  <c r="F14" i="95"/>
  <c r="M13" i="95"/>
  <c r="L13" i="95"/>
  <c r="K13" i="95"/>
  <c r="I13" i="95"/>
  <c r="H13" i="95"/>
  <c r="G13" i="95"/>
  <c r="F13" i="95"/>
  <c r="M12" i="95"/>
  <c r="L12" i="95"/>
  <c r="K12" i="95"/>
  <c r="I12" i="95"/>
  <c r="H12" i="95"/>
  <c r="G12" i="95"/>
  <c r="F12" i="95"/>
  <c r="M11" i="95"/>
  <c r="L11" i="95"/>
  <c r="K11" i="95"/>
  <c r="I11" i="95"/>
  <c r="H11" i="95"/>
  <c r="G11" i="95"/>
  <c r="F11" i="95"/>
  <c r="M10" i="95"/>
  <c r="L10" i="95"/>
  <c r="K10" i="95"/>
  <c r="I10" i="95"/>
  <c r="H10" i="95"/>
  <c r="G10" i="95"/>
  <c r="F10" i="95"/>
  <c r="M9" i="95"/>
  <c r="L9" i="95"/>
  <c r="K9" i="95"/>
  <c r="I9" i="95"/>
  <c r="H9" i="95"/>
  <c r="G9" i="95"/>
  <c r="F9" i="95"/>
  <c r="M8" i="95"/>
  <c r="L8" i="95"/>
  <c r="K8" i="95"/>
  <c r="I8" i="95"/>
  <c r="H8" i="95"/>
  <c r="G8" i="95"/>
  <c r="F8" i="95"/>
  <c r="M7" i="95"/>
  <c r="L7" i="95"/>
  <c r="K7" i="95"/>
  <c r="G26" i="94"/>
  <c r="F26" i="94"/>
  <c r="E26" i="94"/>
  <c r="D26" i="94"/>
  <c r="C26" i="94"/>
  <c r="G25" i="94"/>
  <c r="F25" i="94"/>
  <c r="E25" i="94"/>
  <c r="D25" i="94"/>
  <c r="C25" i="94"/>
  <c r="G24" i="94"/>
  <c r="F24" i="94"/>
  <c r="E24" i="94"/>
  <c r="D24" i="94"/>
  <c r="C24" i="94"/>
  <c r="G23" i="94"/>
  <c r="F23" i="94"/>
  <c r="E23" i="94"/>
  <c r="D23" i="94"/>
  <c r="C23" i="94"/>
  <c r="V21" i="94"/>
  <c r="U21" i="94"/>
  <c r="T21" i="94"/>
  <c r="S21" i="94"/>
  <c r="R21" i="94"/>
  <c r="Q21" i="94"/>
  <c r="O21" i="94"/>
  <c r="N21" i="94"/>
  <c r="M21" i="94"/>
  <c r="L21" i="94"/>
  <c r="K21" i="94"/>
  <c r="J21" i="94"/>
  <c r="I21" i="94"/>
  <c r="V20" i="94"/>
  <c r="U20" i="94"/>
  <c r="T20" i="94"/>
  <c r="S20" i="94"/>
  <c r="R20" i="94"/>
  <c r="Q20" i="94"/>
  <c r="O20" i="94"/>
  <c r="N20" i="94"/>
  <c r="M20" i="94"/>
  <c r="L20" i="94"/>
  <c r="K20" i="94"/>
  <c r="J20" i="94"/>
  <c r="I20" i="94"/>
  <c r="V19" i="94"/>
  <c r="U19" i="94"/>
  <c r="T19" i="94"/>
  <c r="S19" i="94"/>
  <c r="R19" i="94"/>
  <c r="Q19" i="94"/>
  <c r="O19" i="94"/>
  <c r="N19" i="94"/>
  <c r="M19" i="94"/>
  <c r="L19" i="94"/>
  <c r="K19" i="94"/>
  <c r="J19" i="94"/>
  <c r="I19" i="94"/>
  <c r="V18" i="94"/>
  <c r="U18" i="94"/>
  <c r="T18" i="94"/>
  <c r="S18" i="94"/>
  <c r="R18" i="94"/>
  <c r="Q18" i="94"/>
  <c r="O18" i="94"/>
  <c r="N18" i="94"/>
  <c r="M18" i="94"/>
  <c r="L18" i="94"/>
  <c r="K18" i="94"/>
  <c r="J18" i="94"/>
  <c r="I18" i="94"/>
  <c r="V17" i="94"/>
  <c r="U17" i="94"/>
  <c r="T17" i="94"/>
  <c r="S17" i="94"/>
  <c r="R17" i="94"/>
  <c r="Q17" i="94"/>
  <c r="O17" i="94"/>
  <c r="N17" i="94"/>
  <c r="M17" i="94"/>
  <c r="L17" i="94"/>
  <c r="K17" i="94"/>
  <c r="J17" i="94"/>
  <c r="I17" i="94"/>
  <c r="V16" i="94"/>
  <c r="U16" i="94"/>
  <c r="T16" i="94"/>
  <c r="S16" i="94"/>
  <c r="R16" i="94"/>
  <c r="Q16" i="94"/>
  <c r="O16" i="94"/>
  <c r="N16" i="94"/>
  <c r="M16" i="94"/>
  <c r="L16" i="94"/>
  <c r="K16" i="94"/>
  <c r="J16" i="94"/>
  <c r="I16" i="94"/>
  <c r="V15" i="94"/>
  <c r="U15" i="94"/>
  <c r="T15" i="94"/>
  <c r="S15" i="94"/>
  <c r="R15" i="94"/>
  <c r="Q15" i="94"/>
  <c r="O15" i="94"/>
  <c r="N15" i="94"/>
  <c r="M15" i="94"/>
  <c r="L15" i="94"/>
  <c r="K15" i="94"/>
  <c r="J15" i="94"/>
  <c r="I15" i="94"/>
  <c r="V14" i="94"/>
  <c r="U14" i="94"/>
  <c r="T14" i="94"/>
  <c r="S14" i="94"/>
  <c r="R14" i="94"/>
  <c r="Q14" i="94"/>
  <c r="O14" i="94"/>
  <c r="N14" i="94"/>
  <c r="M14" i="94"/>
  <c r="L14" i="94"/>
  <c r="K14" i="94"/>
  <c r="J14" i="94"/>
  <c r="I14" i="94"/>
  <c r="V13" i="94"/>
  <c r="U13" i="94"/>
  <c r="T13" i="94"/>
  <c r="S13" i="94"/>
  <c r="R13" i="94"/>
  <c r="Q13" i="94"/>
  <c r="O13" i="94"/>
  <c r="N13" i="94"/>
  <c r="M13" i="94"/>
  <c r="L13" i="94"/>
  <c r="K13" i="94"/>
  <c r="J13" i="94"/>
  <c r="I13" i="94"/>
  <c r="V12" i="94"/>
  <c r="U12" i="94"/>
  <c r="T12" i="94"/>
  <c r="S12" i="94"/>
  <c r="R12" i="94"/>
  <c r="Q12" i="94"/>
  <c r="O12" i="94"/>
  <c r="N12" i="94"/>
  <c r="M12" i="94"/>
  <c r="L12" i="94"/>
  <c r="K12" i="94"/>
  <c r="J12" i="94"/>
  <c r="I12" i="94"/>
  <c r="V11" i="94"/>
  <c r="U11" i="94"/>
  <c r="T11" i="94"/>
  <c r="S11" i="94"/>
  <c r="R11" i="94"/>
  <c r="Q11" i="94"/>
  <c r="O11" i="94"/>
  <c r="N11" i="94"/>
  <c r="M11" i="94"/>
  <c r="L11" i="94"/>
  <c r="K11" i="94"/>
  <c r="J11" i="94"/>
  <c r="I11" i="94"/>
  <c r="V10" i="94"/>
  <c r="U10" i="94"/>
  <c r="T10" i="94"/>
  <c r="S10" i="94"/>
  <c r="R10" i="94"/>
  <c r="Q10" i="94"/>
  <c r="O10" i="94"/>
  <c r="N10" i="94"/>
  <c r="M10" i="94"/>
  <c r="L10" i="94"/>
  <c r="K10" i="94"/>
  <c r="J10" i="94"/>
  <c r="I10" i="94"/>
  <c r="V9" i="94"/>
  <c r="U9" i="94"/>
  <c r="T9" i="94"/>
  <c r="S9" i="94"/>
  <c r="R9" i="94"/>
  <c r="Q9" i="94"/>
  <c r="O9" i="94"/>
  <c r="N9" i="94"/>
  <c r="M9" i="94"/>
  <c r="L9" i="94"/>
  <c r="K9" i="94"/>
  <c r="J9" i="94"/>
  <c r="I9" i="94"/>
  <c r="V8" i="94"/>
  <c r="U8" i="94"/>
  <c r="T8" i="94"/>
  <c r="S8" i="94"/>
  <c r="R8" i="94"/>
  <c r="Q8" i="94"/>
  <c r="O8" i="94"/>
  <c r="N8" i="94"/>
  <c r="M8" i="94"/>
  <c r="L8" i="94"/>
  <c r="K8" i="94"/>
  <c r="I8" i="94"/>
  <c r="V7" i="94"/>
  <c r="U7" i="94"/>
  <c r="T7" i="94"/>
  <c r="S7" i="94"/>
  <c r="R7" i="94"/>
  <c r="Q7" i="94"/>
  <c r="O6" i="94"/>
  <c r="N6" i="94"/>
  <c r="V6" i="94" s="1"/>
  <c r="M6" i="94"/>
  <c r="U6" i="94" s="1"/>
  <c r="L6" i="94"/>
  <c r="T6" i="94" s="1"/>
  <c r="K6" i="94"/>
  <c r="S6" i="94" s="1"/>
  <c r="J6" i="94"/>
  <c r="R6" i="94" s="1"/>
  <c r="J25" i="62"/>
  <c r="I25" i="62"/>
  <c r="J24" i="62"/>
  <c r="I24" i="62"/>
  <c r="J23" i="62"/>
  <c r="I23" i="62"/>
  <c r="J22" i="62"/>
  <c r="I22" i="62"/>
  <c r="J21" i="62"/>
  <c r="I21" i="62"/>
  <c r="J20" i="62"/>
  <c r="I20" i="62"/>
  <c r="J19" i="62"/>
  <c r="I19" i="62"/>
  <c r="J18" i="62"/>
  <c r="I18" i="62"/>
  <c r="J17" i="62"/>
  <c r="I17" i="62"/>
  <c r="J16" i="62"/>
  <c r="I16" i="62"/>
  <c r="J15" i="62"/>
  <c r="I15" i="62"/>
  <c r="J14" i="62"/>
  <c r="I14" i="62"/>
  <c r="J13" i="62"/>
  <c r="I13" i="62"/>
  <c r="J12" i="62"/>
  <c r="I12" i="62"/>
  <c r="J11" i="62"/>
  <c r="I11" i="62"/>
  <c r="J10" i="62"/>
  <c r="I10" i="62"/>
  <c r="J9" i="62"/>
  <c r="I9" i="62"/>
  <c r="J8" i="62"/>
  <c r="I8" i="62"/>
  <c r="G24" i="61"/>
  <c r="F24" i="61"/>
  <c r="E24" i="61"/>
  <c r="D24" i="61"/>
  <c r="C24" i="61"/>
  <c r="B24" i="61"/>
  <c r="A24" i="61"/>
  <c r="G23" i="61"/>
  <c r="F23" i="61"/>
  <c r="E23" i="61"/>
  <c r="D23" i="61"/>
  <c r="C23" i="61"/>
  <c r="B23" i="61"/>
  <c r="A23" i="61"/>
  <c r="G22" i="61"/>
  <c r="F22" i="61"/>
  <c r="E22" i="61"/>
  <c r="D22" i="61"/>
  <c r="C22" i="61"/>
  <c r="B22" i="61"/>
  <c r="A22" i="61"/>
  <c r="G21" i="61"/>
  <c r="F21" i="61"/>
  <c r="E21" i="61"/>
  <c r="D21" i="61"/>
  <c r="C21" i="61"/>
  <c r="B21" i="61"/>
  <c r="A21" i="61"/>
  <c r="G20" i="61"/>
  <c r="F20" i="61"/>
  <c r="E20" i="61"/>
  <c r="D20" i="61"/>
  <c r="C20" i="61"/>
  <c r="B20" i="61"/>
  <c r="A20" i="61"/>
  <c r="G19" i="61"/>
  <c r="F19" i="61"/>
  <c r="E19" i="61"/>
  <c r="D19" i="61"/>
  <c r="C19" i="61"/>
  <c r="B19" i="61"/>
  <c r="A19" i="61"/>
  <c r="G18" i="61"/>
  <c r="F18" i="61"/>
  <c r="E18" i="61"/>
  <c r="D18" i="61"/>
  <c r="C18" i="61"/>
  <c r="B18" i="61"/>
  <c r="A18" i="61"/>
  <c r="G17" i="61"/>
  <c r="F17" i="61"/>
  <c r="E17" i="61"/>
  <c r="D17" i="61"/>
  <c r="C17" i="61"/>
  <c r="B17" i="61"/>
  <c r="A17" i="61"/>
  <c r="G16" i="61"/>
  <c r="F16" i="61"/>
  <c r="E16" i="61"/>
  <c r="D16" i="61"/>
  <c r="C16" i="61"/>
  <c r="B16" i="61"/>
  <c r="A16" i="61"/>
  <c r="G15" i="61"/>
  <c r="F15" i="61"/>
  <c r="E15" i="61"/>
  <c r="D15" i="61"/>
  <c r="C15" i="61"/>
  <c r="B15" i="61"/>
  <c r="A15" i="61"/>
  <c r="G14" i="61"/>
  <c r="F14" i="61"/>
  <c r="E14" i="61"/>
  <c r="D14" i="61"/>
  <c r="C14" i="61"/>
  <c r="B14" i="61"/>
  <c r="A14" i="61"/>
  <c r="G13" i="61"/>
  <c r="F13" i="61"/>
  <c r="E13" i="61"/>
  <c r="D13" i="61"/>
  <c r="C13" i="61"/>
  <c r="B13" i="61"/>
  <c r="A13" i="61"/>
  <c r="G12" i="61"/>
  <c r="F12" i="61"/>
  <c r="E12" i="61"/>
  <c r="D12" i="61"/>
  <c r="C12" i="61"/>
  <c r="B12" i="61"/>
  <c r="A12" i="61"/>
  <c r="G11" i="61"/>
  <c r="F11" i="61"/>
  <c r="E11" i="61"/>
  <c r="D11" i="61"/>
  <c r="C11" i="61"/>
  <c r="B11" i="61"/>
  <c r="A11" i="61"/>
  <c r="G10" i="61"/>
  <c r="F10" i="61"/>
  <c r="E10" i="61"/>
  <c r="D10" i="61"/>
  <c r="C10" i="61"/>
  <c r="B10" i="61"/>
  <c r="A10" i="61"/>
  <c r="G9" i="61"/>
  <c r="F9" i="61"/>
  <c r="E9" i="61"/>
  <c r="D9" i="61"/>
  <c r="C9" i="61"/>
  <c r="B9" i="61"/>
  <c r="A9" i="61"/>
  <c r="G8" i="61"/>
  <c r="F8" i="61"/>
  <c r="E8" i="61"/>
  <c r="D8" i="61"/>
  <c r="C8" i="61"/>
  <c r="B8" i="61"/>
  <c r="G7" i="61"/>
  <c r="F7" i="61"/>
  <c r="E7" i="61"/>
  <c r="D7" i="61"/>
  <c r="C7" i="61"/>
  <c r="B7" i="61"/>
  <c r="G6" i="61"/>
  <c r="F6" i="61"/>
  <c r="E6" i="61"/>
  <c r="D6" i="61"/>
  <c r="C6" i="61"/>
  <c r="B6" i="61"/>
  <c r="K25" i="60"/>
  <c r="J25" i="60"/>
  <c r="I25" i="60"/>
  <c r="I24" i="60"/>
  <c r="I23" i="60"/>
  <c r="K22" i="60"/>
  <c r="J22" i="60"/>
  <c r="I22" i="60"/>
  <c r="K21" i="60"/>
  <c r="J21" i="60"/>
  <c r="I21" i="60"/>
  <c r="K20" i="60"/>
  <c r="J20" i="60"/>
  <c r="I20" i="60"/>
  <c r="K19" i="60"/>
  <c r="J19" i="60"/>
  <c r="I19" i="60"/>
  <c r="K18" i="60"/>
  <c r="J18" i="60"/>
  <c r="I18" i="60"/>
  <c r="K17" i="60"/>
  <c r="J17" i="60"/>
  <c r="I17" i="60"/>
  <c r="K16" i="60"/>
  <c r="J16" i="60"/>
  <c r="I16" i="60"/>
  <c r="K15" i="60"/>
  <c r="J15" i="60"/>
  <c r="I15" i="60"/>
  <c r="K14" i="60"/>
  <c r="J14" i="60"/>
  <c r="I14" i="60"/>
  <c r="K13" i="60"/>
  <c r="J13" i="60"/>
  <c r="I13" i="60"/>
  <c r="K12" i="60"/>
  <c r="J12" i="60"/>
  <c r="I12" i="60"/>
  <c r="K11" i="60"/>
  <c r="J11" i="60"/>
  <c r="I11" i="60"/>
  <c r="K10" i="60"/>
  <c r="J10" i="60"/>
  <c r="I10" i="60"/>
  <c r="K9" i="60"/>
  <c r="J9" i="60"/>
  <c r="I9" i="60"/>
  <c r="K8" i="60"/>
  <c r="J8" i="60"/>
  <c r="I8" i="60"/>
  <c r="H21" i="59"/>
  <c r="G21" i="59"/>
  <c r="F21" i="59"/>
  <c r="E21" i="59"/>
  <c r="D21" i="59"/>
  <c r="C21" i="59"/>
  <c r="B21" i="59"/>
  <c r="A21" i="59"/>
  <c r="H20" i="59"/>
  <c r="G20" i="59"/>
  <c r="F20" i="59"/>
  <c r="E20" i="59"/>
  <c r="D20" i="59"/>
  <c r="C20" i="59"/>
  <c r="B20" i="59"/>
  <c r="A20" i="59"/>
  <c r="H19" i="59"/>
  <c r="G19" i="59"/>
  <c r="F19" i="59"/>
  <c r="E19" i="59"/>
  <c r="D19" i="59"/>
  <c r="C19" i="59"/>
  <c r="B19" i="59"/>
  <c r="A19" i="59"/>
  <c r="H18" i="59"/>
  <c r="G18" i="59"/>
  <c r="F18" i="59"/>
  <c r="E18" i="59"/>
  <c r="D18" i="59"/>
  <c r="C18" i="59"/>
  <c r="B18" i="59"/>
  <c r="A18" i="59"/>
  <c r="H17" i="59"/>
  <c r="G17" i="59"/>
  <c r="F17" i="59"/>
  <c r="E17" i="59"/>
  <c r="D17" i="59"/>
  <c r="C17" i="59"/>
  <c r="B17" i="59"/>
  <c r="A17" i="59"/>
  <c r="H16" i="59"/>
  <c r="G16" i="59"/>
  <c r="F16" i="59"/>
  <c r="E16" i="59"/>
  <c r="D16" i="59"/>
  <c r="C16" i="59"/>
  <c r="B16" i="59"/>
  <c r="A16" i="59"/>
  <c r="H15" i="59"/>
  <c r="G15" i="59"/>
  <c r="F15" i="59"/>
  <c r="E15" i="59"/>
  <c r="D15" i="59"/>
  <c r="C15" i="59"/>
  <c r="B15" i="59"/>
  <c r="A15" i="59"/>
  <c r="H14" i="59"/>
  <c r="G14" i="59"/>
  <c r="F14" i="59"/>
  <c r="E14" i="59"/>
  <c r="D14" i="59"/>
  <c r="C14" i="59"/>
  <c r="B14" i="59"/>
  <c r="A14" i="59"/>
  <c r="H13" i="59"/>
  <c r="G13" i="59"/>
  <c r="F13" i="59"/>
  <c r="E13" i="59"/>
  <c r="D13" i="59"/>
  <c r="C13" i="59"/>
  <c r="B13" i="59"/>
  <c r="A13" i="59"/>
  <c r="H12" i="59"/>
  <c r="G12" i="59"/>
  <c r="F12" i="59"/>
  <c r="E12" i="59"/>
  <c r="D12" i="59"/>
  <c r="C12" i="59"/>
  <c r="B12" i="59"/>
  <c r="A12" i="59"/>
  <c r="H11" i="59"/>
  <c r="G11" i="59"/>
  <c r="F11" i="59"/>
  <c r="E11" i="59"/>
  <c r="D11" i="59"/>
  <c r="C11" i="59"/>
  <c r="B11" i="59"/>
  <c r="A11" i="59"/>
  <c r="H10" i="59"/>
  <c r="G10" i="59"/>
  <c r="F10" i="59"/>
  <c r="E10" i="59"/>
  <c r="D10" i="59"/>
  <c r="C10" i="59"/>
  <c r="B10" i="59"/>
  <c r="A10" i="59"/>
  <c r="H9" i="59"/>
  <c r="G9" i="59"/>
  <c r="F9" i="59"/>
  <c r="E9" i="59"/>
  <c r="D9" i="59"/>
  <c r="C9" i="59"/>
  <c r="B9" i="59"/>
  <c r="A9" i="59"/>
  <c r="H8" i="59"/>
  <c r="G8" i="59"/>
  <c r="F8" i="59"/>
  <c r="E8" i="59"/>
  <c r="D8" i="59"/>
  <c r="C8" i="59"/>
  <c r="B8" i="59"/>
  <c r="A8" i="59"/>
  <c r="H7" i="59"/>
  <c r="G7" i="59"/>
  <c r="F7" i="59"/>
  <c r="E7" i="59"/>
  <c r="D7" i="59"/>
  <c r="C7" i="59"/>
  <c r="B7" i="59"/>
  <c r="A7" i="59"/>
  <c r="S21" i="58"/>
  <c r="R21" i="58"/>
  <c r="Q21" i="58"/>
  <c r="P21" i="58"/>
  <c r="O21" i="58"/>
  <c r="N21" i="58"/>
  <c r="M21" i="58"/>
  <c r="L21" i="58"/>
  <c r="K21" i="58"/>
  <c r="S20" i="58"/>
  <c r="R20" i="58"/>
  <c r="Q20" i="58"/>
  <c r="P20" i="58"/>
  <c r="O20" i="58"/>
  <c r="N20" i="58"/>
  <c r="M20" i="58"/>
  <c r="L20" i="58"/>
  <c r="K20" i="58"/>
  <c r="S19" i="58"/>
  <c r="R19" i="58"/>
  <c r="Q19" i="58"/>
  <c r="P19" i="58"/>
  <c r="O19" i="58"/>
  <c r="N19" i="58"/>
  <c r="M19" i="58"/>
  <c r="L19" i="58"/>
  <c r="K19" i="58"/>
  <c r="S18" i="58"/>
  <c r="R18" i="58"/>
  <c r="Q18" i="58"/>
  <c r="P18" i="58"/>
  <c r="O18" i="58"/>
  <c r="N18" i="58"/>
  <c r="M18" i="58"/>
  <c r="L18" i="58"/>
  <c r="K18" i="58"/>
  <c r="S17" i="58"/>
  <c r="R17" i="58"/>
  <c r="Q17" i="58"/>
  <c r="P17" i="58"/>
  <c r="O17" i="58"/>
  <c r="N17" i="58"/>
  <c r="M17" i="58"/>
  <c r="L17" i="58"/>
  <c r="K17" i="58"/>
  <c r="S16" i="58"/>
  <c r="R16" i="58"/>
  <c r="Q16" i="58"/>
  <c r="P16" i="58"/>
  <c r="O16" i="58"/>
  <c r="N16" i="58"/>
  <c r="M16" i="58"/>
  <c r="L16" i="58"/>
  <c r="K16" i="58"/>
  <c r="S15" i="58"/>
  <c r="R15" i="58"/>
  <c r="Q15" i="58"/>
  <c r="P15" i="58"/>
  <c r="O15" i="58"/>
  <c r="N15" i="58"/>
  <c r="M15" i="58"/>
  <c r="L15" i="58"/>
  <c r="K15" i="58"/>
  <c r="S14" i="58"/>
  <c r="R14" i="58"/>
  <c r="Q14" i="58"/>
  <c r="P14" i="58"/>
  <c r="O14" i="58"/>
  <c r="N14" i="58"/>
  <c r="M14" i="58"/>
  <c r="L14" i="58"/>
  <c r="K14" i="58"/>
  <c r="S13" i="58"/>
  <c r="R13" i="58"/>
  <c r="Q13" i="58"/>
  <c r="P13" i="58"/>
  <c r="O13" i="58"/>
  <c r="N13" i="58"/>
  <c r="M13" i="58"/>
  <c r="L13" i="58"/>
  <c r="K13" i="58"/>
  <c r="S12" i="58"/>
  <c r="R12" i="58"/>
  <c r="Q12" i="58"/>
  <c r="P12" i="58"/>
  <c r="O12" i="58"/>
  <c r="N12" i="58"/>
  <c r="M12" i="58"/>
  <c r="L12" i="58"/>
  <c r="K12" i="58"/>
  <c r="S11" i="58"/>
  <c r="R11" i="58"/>
  <c r="Q11" i="58"/>
  <c r="P11" i="58"/>
  <c r="O11" i="58"/>
  <c r="N11" i="58"/>
  <c r="M11" i="58"/>
  <c r="L11" i="58"/>
  <c r="K11" i="58"/>
  <c r="S10" i="58"/>
  <c r="R10" i="58"/>
  <c r="Q10" i="58"/>
  <c r="P10" i="58"/>
  <c r="O10" i="58"/>
  <c r="N10" i="58"/>
  <c r="M10" i="58"/>
  <c r="L10" i="58"/>
  <c r="K10" i="58"/>
  <c r="S9" i="58"/>
  <c r="R9" i="58"/>
  <c r="Q9" i="58"/>
  <c r="P9" i="58"/>
  <c r="O9" i="58"/>
  <c r="N9" i="58"/>
  <c r="M9" i="58"/>
  <c r="L9" i="58"/>
  <c r="K9" i="58"/>
  <c r="S8" i="58"/>
  <c r="R8" i="58"/>
  <c r="Q8" i="58"/>
  <c r="P8" i="58"/>
  <c r="O8" i="58"/>
  <c r="N8" i="58"/>
  <c r="M8" i="58"/>
  <c r="L8" i="58"/>
  <c r="K8" i="58"/>
  <c r="S6" i="58"/>
  <c r="R6" i="58"/>
  <c r="Q6" i="58"/>
  <c r="P6" i="58"/>
  <c r="O6" i="58"/>
  <c r="N6" i="58"/>
  <c r="M6" i="58"/>
  <c r="L6" i="58"/>
  <c r="K9" i="57"/>
  <c r="K8" i="57"/>
  <c r="K7" i="57"/>
  <c r="D26" i="55"/>
  <c r="C26" i="55"/>
  <c r="D25" i="55"/>
  <c r="C25" i="55"/>
  <c r="D24" i="55"/>
  <c r="C24" i="55"/>
  <c r="D23" i="55"/>
  <c r="C23" i="55"/>
  <c r="M21" i="55"/>
  <c r="L21" i="55"/>
  <c r="K21" i="55"/>
  <c r="I21" i="55"/>
  <c r="H21" i="55"/>
  <c r="G21" i="55"/>
  <c r="F21" i="55"/>
  <c r="M20" i="55"/>
  <c r="L20" i="55"/>
  <c r="K20" i="55"/>
  <c r="I20" i="55"/>
  <c r="H20" i="55"/>
  <c r="G20" i="55"/>
  <c r="F20" i="55"/>
  <c r="M19" i="55"/>
  <c r="L19" i="55"/>
  <c r="K19" i="55"/>
  <c r="I19" i="55"/>
  <c r="H19" i="55"/>
  <c r="G19" i="55"/>
  <c r="F19" i="55"/>
  <c r="M18" i="55"/>
  <c r="L18" i="55"/>
  <c r="K18" i="55"/>
  <c r="I18" i="55"/>
  <c r="H18" i="55"/>
  <c r="G18" i="55"/>
  <c r="F18" i="55"/>
  <c r="M17" i="55"/>
  <c r="L17" i="55"/>
  <c r="K17" i="55"/>
  <c r="I17" i="55"/>
  <c r="H17" i="55"/>
  <c r="G17" i="55"/>
  <c r="F17" i="55"/>
  <c r="M16" i="55"/>
  <c r="L16" i="55"/>
  <c r="K16" i="55"/>
  <c r="I16" i="55"/>
  <c r="H16" i="55"/>
  <c r="G16" i="55"/>
  <c r="F16" i="55"/>
  <c r="M15" i="55"/>
  <c r="L15" i="55"/>
  <c r="K15" i="55"/>
  <c r="I15" i="55"/>
  <c r="H15" i="55"/>
  <c r="G15" i="55"/>
  <c r="F15" i="55"/>
  <c r="M14" i="55"/>
  <c r="L14" i="55"/>
  <c r="K14" i="55"/>
  <c r="I14" i="55"/>
  <c r="H14" i="55"/>
  <c r="G14" i="55"/>
  <c r="F14" i="55"/>
  <c r="M13" i="55"/>
  <c r="L13" i="55"/>
  <c r="K13" i="55"/>
  <c r="I13" i="55"/>
  <c r="H13" i="55"/>
  <c r="G13" i="55"/>
  <c r="F13" i="55"/>
  <c r="M12" i="55"/>
  <c r="L12" i="55"/>
  <c r="K12" i="55"/>
  <c r="I12" i="55"/>
  <c r="H12" i="55"/>
  <c r="G12" i="55"/>
  <c r="F12" i="55"/>
  <c r="M11" i="55"/>
  <c r="L11" i="55"/>
  <c r="K11" i="55"/>
  <c r="I11" i="55"/>
  <c r="H11" i="55"/>
  <c r="G11" i="55"/>
  <c r="F11" i="55"/>
  <c r="M10" i="55"/>
  <c r="L10" i="55"/>
  <c r="K10" i="55"/>
  <c r="I10" i="55"/>
  <c r="H10" i="55"/>
  <c r="G10" i="55"/>
  <c r="F10" i="55"/>
  <c r="M9" i="55"/>
  <c r="L9" i="55"/>
  <c r="K9" i="55"/>
  <c r="I9" i="55"/>
  <c r="H9" i="55"/>
  <c r="G9" i="55"/>
  <c r="F9" i="55"/>
  <c r="M8" i="55"/>
  <c r="L8" i="55"/>
  <c r="K8" i="55"/>
  <c r="I8" i="55"/>
  <c r="H8" i="55"/>
  <c r="G8" i="55"/>
  <c r="F8" i="55"/>
  <c r="M7" i="55"/>
  <c r="L7" i="55"/>
  <c r="K7" i="55"/>
  <c r="M6" i="55"/>
  <c r="L6" i="55"/>
  <c r="I6" i="55"/>
  <c r="H6" i="55"/>
  <c r="G6" i="55"/>
  <c r="K26" i="151"/>
  <c r="J26" i="151"/>
  <c r="I26" i="151"/>
  <c r="H26" i="151"/>
  <c r="G26" i="151"/>
  <c r="F26" i="151"/>
  <c r="E26" i="151"/>
  <c r="D26" i="151"/>
  <c r="C26" i="151"/>
  <c r="K25" i="151"/>
  <c r="J25" i="151"/>
  <c r="I25" i="151"/>
  <c r="H25" i="151"/>
  <c r="G25" i="151"/>
  <c r="F25" i="151"/>
  <c r="E25" i="151"/>
  <c r="D25" i="151"/>
  <c r="C25" i="151"/>
  <c r="K24" i="151"/>
  <c r="J24" i="151"/>
  <c r="I24" i="151"/>
  <c r="H24" i="151"/>
  <c r="G24" i="151"/>
  <c r="F24" i="151"/>
  <c r="E24" i="151"/>
  <c r="D24" i="151"/>
  <c r="C24" i="151"/>
  <c r="K23" i="151"/>
  <c r="J23" i="151"/>
  <c r="I23" i="151"/>
  <c r="H23" i="151"/>
  <c r="G23" i="151"/>
  <c r="F23" i="151"/>
  <c r="E23" i="151"/>
  <c r="D23" i="151"/>
  <c r="C23" i="151"/>
  <c r="W21" i="151"/>
  <c r="V21" i="151"/>
  <c r="U21" i="151"/>
  <c r="T21" i="151"/>
  <c r="S21" i="151"/>
  <c r="R21" i="151"/>
  <c r="Q21" i="151"/>
  <c r="P21" i="151"/>
  <c r="O21" i="151"/>
  <c r="N21" i="151"/>
  <c r="M21" i="151"/>
  <c r="W20" i="151"/>
  <c r="V20" i="151"/>
  <c r="U20" i="151"/>
  <c r="T20" i="151"/>
  <c r="S20" i="151"/>
  <c r="R20" i="151"/>
  <c r="Q20" i="151"/>
  <c r="P20" i="151"/>
  <c r="O20" i="151"/>
  <c r="N20" i="151"/>
  <c r="M20" i="151"/>
  <c r="W19" i="151"/>
  <c r="V19" i="151"/>
  <c r="U19" i="151"/>
  <c r="T19" i="151"/>
  <c r="S19" i="151"/>
  <c r="R19" i="151"/>
  <c r="Q19" i="151"/>
  <c r="P19" i="151"/>
  <c r="O19" i="151"/>
  <c r="N19" i="151"/>
  <c r="M19" i="151"/>
  <c r="W18" i="151"/>
  <c r="V18" i="151"/>
  <c r="U18" i="151"/>
  <c r="T18" i="151"/>
  <c r="S18" i="151"/>
  <c r="R18" i="151"/>
  <c r="Q18" i="151"/>
  <c r="P18" i="151"/>
  <c r="O18" i="151"/>
  <c r="N18" i="151"/>
  <c r="M18" i="151"/>
  <c r="W17" i="151"/>
  <c r="V17" i="151"/>
  <c r="U17" i="151"/>
  <c r="T17" i="151"/>
  <c r="S17" i="151"/>
  <c r="R17" i="151"/>
  <c r="Q17" i="151"/>
  <c r="P17" i="151"/>
  <c r="O17" i="151"/>
  <c r="N17" i="151"/>
  <c r="M17" i="151"/>
  <c r="W16" i="151"/>
  <c r="V16" i="151"/>
  <c r="U16" i="151"/>
  <c r="T16" i="151"/>
  <c r="S16" i="151"/>
  <c r="R16" i="151"/>
  <c r="Q16" i="151"/>
  <c r="P16" i="151"/>
  <c r="O16" i="151"/>
  <c r="N16" i="151"/>
  <c r="M16" i="151"/>
  <c r="W15" i="151"/>
  <c r="V15" i="151"/>
  <c r="U15" i="151"/>
  <c r="T15" i="151"/>
  <c r="S15" i="151"/>
  <c r="R15" i="151"/>
  <c r="Q15" i="151"/>
  <c r="P15" i="151"/>
  <c r="O15" i="151"/>
  <c r="N15" i="151"/>
  <c r="M15" i="151"/>
  <c r="W14" i="151"/>
  <c r="V14" i="151"/>
  <c r="U14" i="151"/>
  <c r="T14" i="151"/>
  <c r="S14" i="151"/>
  <c r="R14" i="151"/>
  <c r="Q14" i="151"/>
  <c r="P14" i="151"/>
  <c r="O14" i="151"/>
  <c r="N14" i="151"/>
  <c r="M14" i="151"/>
  <c r="W13" i="151"/>
  <c r="V13" i="151"/>
  <c r="U13" i="151"/>
  <c r="T13" i="151"/>
  <c r="S13" i="151"/>
  <c r="R13" i="151"/>
  <c r="Q13" i="151"/>
  <c r="P13" i="151"/>
  <c r="O13" i="151"/>
  <c r="N13" i="151"/>
  <c r="M13" i="151"/>
  <c r="W12" i="151"/>
  <c r="V12" i="151"/>
  <c r="U12" i="151"/>
  <c r="T12" i="151"/>
  <c r="S12" i="151"/>
  <c r="R12" i="151"/>
  <c r="Q12" i="151"/>
  <c r="P12" i="151"/>
  <c r="O12" i="151"/>
  <c r="N12" i="151"/>
  <c r="M12" i="151"/>
  <c r="W11" i="151"/>
  <c r="V11" i="151"/>
  <c r="U11" i="151"/>
  <c r="T11" i="151"/>
  <c r="S11" i="151"/>
  <c r="R11" i="151"/>
  <c r="Q11" i="151"/>
  <c r="P11" i="151"/>
  <c r="O11" i="151"/>
  <c r="N11" i="151"/>
  <c r="M11" i="151"/>
  <c r="W10" i="151"/>
  <c r="V10" i="151"/>
  <c r="U10" i="151"/>
  <c r="T10" i="151"/>
  <c r="S10" i="151"/>
  <c r="R10" i="151"/>
  <c r="Q10" i="151"/>
  <c r="P10" i="151"/>
  <c r="O10" i="151"/>
  <c r="N10" i="151"/>
  <c r="M10" i="151"/>
  <c r="W9" i="151"/>
  <c r="V9" i="151"/>
  <c r="U9" i="151"/>
  <c r="T9" i="151"/>
  <c r="S9" i="151"/>
  <c r="R9" i="151"/>
  <c r="Q9" i="151"/>
  <c r="P9" i="151"/>
  <c r="O9" i="151"/>
  <c r="N9" i="151"/>
  <c r="M9" i="151"/>
  <c r="W8" i="151"/>
  <c r="V8" i="151"/>
  <c r="U8" i="151"/>
  <c r="T8" i="151"/>
  <c r="S8" i="151"/>
  <c r="R8" i="151"/>
  <c r="Q8" i="151"/>
  <c r="P8" i="151"/>
  <c r="O8" i="151"/>
  <c r="N8" i="151"/>
  <c r="M8" i="151"/>
  <c r="W6" i="151"/>
  <c r="V6" i="151"/>
  <c r="U6" i="151"/>
  <c r="T6" i="151"/>
  <c r="S6" i="151"/>
  <c r="R6" i="151"/>
  <c r="Q6" i="151"/>
  <c r="P6" i="151"/>
  <c r="O6" i="151"/>
  <c r="N6" i="151"/>
  <c r="K26" i="150"/>
  <c r="J26" i="150"/>
  <c r="I26" i="150"/>
  <c r="H26" i="150"/>
  <c r="G26" i="150"/>
  <c r="F26" i="150"/>
  <c r="E26" i="150"/>
  <c r="D26" i="150"/>
  <c r="C26" i="150"/>
  <c r="K25" i="150"/>
  <c r="J25" i="150"/>
  <c r="I25" i="150"/>
  <c r="H25" i="150"/>
  <c r="G25" i="150"/>
  <c r="F25" i="150"/>
  <c r="E25" i="150"/>
  <c r="D25" i="150"/>
  <c r="C25" i="150"/>
  <c r="K24" i="150"/>
  <c r="J24" i="150"/>
  <c r="I24" i="150"/>
  <c r="H24" i="150"/>
  <c r="G24" i="150"/>
  <c r="F24" i="150"/>
  <c r="E24" i="150"/>
  <c r="D24" i="150"/>
  <c r="C24" i="150"/>
  <c r="K23" i="150"/>
  <c r="J23" i="150"/>
  <c r="I23" i="150"/>
  <c r="H23" i="150"/>
  <c r="G23" i="150"/>
  <c r="F23" i="150"/>
  <c r="E23" i="150"/>
  <c r="D23" i="150"/>
  <c r="C23" i="150"/>
  <c r="W21" i="150"/>
  <c r="V21" i="150"/>
  <c r="U21" i="150"/>
  <c r="T21" i="150"/>
  <c r="S21" i="150"/>
  <c r="R21" i="150"/>
  <c r="Q21" i="150"/>
  <c r="P21" i="150"/>
  <c r="O21" i="150"/>
  <c r="N21" i="150"/>
  <c r="M21" i="150"/>
  <c r="W20" i="150"/>
  <c r="V20" i="150"/>
  <c r="U20" i="150"/>
  <c r="T20" i="150"/>
  <c r="S20" i="150"/>
  <c r="R20" i="150"/>
  <c r="Q20" i="150"/>
  <c r="P20" i="150"/>
  <c r="O20" i="150"/>
  <c r="N20" i="150"/>
  <c r="M20" i="150"/>
  <c r="W19" i="150"/>
  <c r="V19" i="150"/>
  <c r="U19" i="150"/>
  <c r="T19" i="150"/>
  <c r="S19" i="150"/>
  <c r="R19" i="150"/>
  <c r="Q19" i="150"/>
  <c r="P19" i="150"/>
  <c r="O19" i="150"/>
  <c r="N19" i="150"/>
  <c r="M19" i="150"/>
  <c r="W18" i="150"/>
  <c r="V18" i="150"/>
  <c r="U18" i="150"/>
  <c r="T18" i="150"/>
  <c r="S18" i="150"/>
  <c r="R18" i="150"/>
  <c r="Q18" i="150"/>
  <c r="P18" i="150"/>
  <c r="O18" i="150"/>
  <c r="N18" i="150"/>
  <c r="M18" i="150"/>
  <c r="W17" i="150"/>
  <c r="V17" i="150"/>
  <c r="U17" i="150"/>
  <c r="T17" i="150"/>
  <c r="S17" i="150"/>
  <c r="R17" i="150"/>
  <c r="Q17" i="150"/>
  <c r="P17" i="150"/>
  <c r="O17" i="150"/>
  <c r="N17" i="150"/>
  <c r="M17" i="150"/>
  <c r="W16" i="150"/>
  <c r="V16" i="150"/>
  <c r="U16" i="150"/>
  <c r="T16" i="150"/>
  <c r="S16" i="150"/>
  <c r="R16" i="150"/>
  <c r="Q16" i="150"/>
  <c r="P16" i="150"/>
  <c r="O16" i="150"/>
  <c r="N16" i="150"/>
  <c r="M16" i="150"/>
  <c r="W15" i="150"/>
  <c r="V15" i="150"/>
  <c r="U15" i="150"/>
  <c r="T15" i="150"/>
  <c r="S15" i="150"/>
  <c r="R15" i="150"/>
  <c r="Q15" i="150"/>
  <c r="P15" i="150"/>
  <c r="O15" i="150"/>
  <c r="N15" i="150"/>
  <c r="M15" i="150"/>
  <c r="W14" i="150"/>
  <c r="V14" i="150"/>
  <c r="U14" i="150"/>
  <c r="T14" i="150"/>
  <c r="S14" i="150"/>
  <c r="R14" i="150"/>
  <c r="Q14" i="150"/>
  <c r="P14" i="150"/>
  <c r="O14" i="150"/>
  <c r="N14" i="150"/>
  <c r="M14" i="150"/>
  <c r="W13" i="150"/>
  <c r="V13" i="150"/>
  <c r="U13" i="150"/>
  <c r="T13" i="150"/>
  <c r="S13" i="150"/>
  <c r="R13" i="150"/>
  <c r="Q13" i="150"/>
  <c r="P13" i="150"/>
  <c r="O13" i="150"/>
  <c r="N13" i="150"/>
  <c r="M13" i="150"/>
  <c r="W12" i="150"/>
  <c r="V12" i="150"/>
  <c r="U12" i="150"/>
  <c r="T12" i="150"/>
  <c r="S12" i="150"/>
  <c r="R12" i="150"/>
  <c r="Q12" i="150"/>
  <c r="P12" i="150"/>
  <c r="O12" i="150"/>
  <c r="N12" i="150"/>
  <c r="M12" i="150"/>
  <c r="W11" i="150"/>
  <c r="V11" i="150"/>
  <c r="U11" i="150"/>
  <c r="T11" i="150"/>
  <c r="S11" i="150"/>
  <c r="R11" i="150"/>
  <c r="Q11" i="150"/>
  <c r="P11" i="150"/>
  <c r="O11" i="150"/>
  <c r="N11" i="150"/>
  <c r="M11" i="150"/>
  <c r="W10" i="150"/>
  <c r="V10" i="150"/>
  <c r="U10" i="150"/>
  <c r="T10" i="150"/>
  <c r="S10" i="150"/>
  <c r="R10" i="150"/>
  <c r="Q10" i="150"/>
  <c r="P10" i="150"/>
  <c r="O10" i="150"/>
  <c r="N10" i="150"/>
  <c r="M10" i="150"/>
  <c r="W9" i="150"/>
  <c r="V9" i="150"/>
  <c r="U9" i="150"/>
  <c r="T9" i="150"/>
  <c r="S9" i="150"/>
  <c r="R9" i="150"/>
  <c r="Q9" i="150"/>
  <c r="P9" i="150"/>
  <c r="O9" i="150"/>
  <c r="N9" i="150"/>
  <c r="M9" i="150"/>
  <c r="W8" i="150"/>
  <c r="V8" i="150"/>
  <c r="U8" i="150"/>
  <c r="T8" i="150"/>
  <c r="S8" i="150"/>
  <c r="R8" i="150"/>
  <c r="Q8" i="150"/>
  <c r="P8" i="150"/>
  <c r="O8" i="150"/>
  <c r="N8" i="150"/>
  <c r="M8" i="150"/>
  <c r="V6" i="150"/>
  <c r="U6" i="150"/>
  <c r="T6" i="150"/>
  <c r="S6" i="150"/>
  <c r="R6" i="150"/>
  <c r="Q6" i="150"/>
  <c r="P6" i="150"/>
  <c r="O6" i="150"/>
  <c r="N6" i="150"/>
  <c r="Q27" i="148"/>
  <c r="P27" i="148"/>
  <c r="O27" i="148"/>
  <c r="N27" i="148"/>
  <c r="E27" i="148"/>
  <c r="D27" i="148"/>
  <c r="C27" i="148"/>
  <c r="Q26" i="148"/>
  <c r="P26" i="148"/>
  <c r="O26" i="148"/>
  <c r="N26" i="148"/>
  <c r="E26" i="148"/>
  <c r="D26" i="148"/>
  <c r="C26" i="148"/>
  <c r="Q25" i="148"/>
  <c r="P25" i="148"/>
  <c r="O25" i="148"/>
  <c r="N25" i="148"/>
  <c r="E25" i="148"/>
  <c r="D25" i="148"/>
  <c r="C25" i="148"/>
  <c r="Q24" i="148"/>
  <c r="P24" i="148"/>
  <c r="O24" i="148"/>
  <c r="N24" i="148"/>
  <c r="E24" i="148"/>
  <c r="D24" i="148"/>
  <c r="C24" i="148"/>
  <c r="W22" i="148"/>
  <c r="V22" i="148"/>
  <c r="U22" i="148"/>
  <c r="T22" i="148"/>
  <c r="S22" i="148"/>
  <c r="K22" i="148"/>
  <c r="J22" i="148"/>
  <c r="I22" i="148"/>
  <c r="H22" i="148"/>
  <c r="G22" i="148"/>
  <c r="W21" i="148"/>
  <c r="V21" i="148"/>
  <c r="U21" i="148"/>
  <c r="T21" i="148"/>
  <c r="S21" i="148"/>
  <c r="K21" i="148"/>
  <c r="J21" i="148"/>
  <c r="I21" i="148"/>
  <c r="H21" i="148"/>
  <c r="G21" i="148"/>
  <c r="W20" i="148"/>
  <c r="V20" i="148"/>
  <c r="U20" i="148"/>
  <c r="T20" i="148"/>
  <c r="S20" i="148"/>
  <c r="K20" i="148"/>
  <c r="J20" i="148"/>
  <c r="I20" i="148"/>
  <c r="H20" i="148"/>
  <c r="G20" i="148"/>
  <c r="W19" i="148"/>
  <c r="V19" i="148"/>
  <c r="U19" i="148"/>
  <c r="T19" i="148"/>
  <c r="S19" i="148"/>
  <c r="K19" i="148"/>
  <c r="J19" i="148"/>
  <c r="I19" i="148"/>
  <c r="H19" i="148"/>
  <c r="G19" i="148"/>
  <c r="W18" i="148"/>
  <c r="V18" i="148"/>
  <c r="U18" i="148"/>
  <c r="T18" i="148"/>
  <c r="S18" i="148"/>
  <c r="K18" i="148"/>
  <c r="J18" i="148"/>
  <c r="I18" i="148"/>
  <c r="H18" i="148"/>
  <c r="G18" i="148"/>
  <c r="W17" i="148"/>
  <c r="V17" i="148"/>
  <c r="U17" i="148"/>
  <c r="T17" i="148"/>
  <c r="S17" i="148"/>
  <c r="K17" i="148"/>
  <c r="J17" i="148"/>
  <c r="I17" i="148"/>
  <c r="H17" i="148"/>
  <c r="G17" i="148"/>
  <c r="W16" i="148"/>
  <c r="V16" i="148"/>
  <c r="U16" i="148"/>
  <c r="T16" i="148"/>
  <c r="S16" i="148"/>
  <c r="K16" i="148"/>
  <c r="J16" i="148"/>
  <c r="I16" i="148"/>
  <c r="H16" i="148"/>
  <c r="G16" i="148"/>
  <c r="W15" i="148"/>
  <c r="V15" i="148"/>
  <c r="U15" i="148"/>
  <c r="T15" i="148"/>
  <c r="S15" i="148"/>
  <c r="K15" i="148"/>
  <c r="J15" i="148"/>
  <c r="I15" i="148"/>
  <c r="H15" i="148"/>
  <c r="G15" i="148"/>
  <c r="W14" i="148"/>
  <c r="V14" i="148"/>
  <c r="U14" i="148"/>
  <c r="T14" i="148"/>
  <c r="S14" i="148"/>
  <c r="K14" i="148"/>
  <c r="J14" i="148"/>
  <c r="I14" i="148"/>
  <c r="H14" i="148"/>
  <c r="G14" i="148"/>
  <c r="W13" i="148"/>
  <c r="V13" i="148"/>
  <c r="U13" i="148"/>
  <c r="T13" i="148"/>
  <c r="S13" i="148"/>
  <c r="K13" i="148"/>
  <c r="J13" i="148"/>
  <c r="I13" i="148"/>
  <c r="H13" i="148"/>
  <c r="G13" i="148"/>
  <c r="W12" i="148"/>
  <c r="V12" i="148"/>
  <c r="U12" i="148"/>
  <c r="T12" i="148"/>
  <c r="S12" i="148"/>
  <c r="K12" i="148"/>
  <c r="J12" i="148"/>
  <c r="I12" i="148"/>
  <c r="H12" i="148"/>
  <c r="G12" i="148"/>
  <c r="W11" i="148"/>
  <c r="V11" i="148"/>
  <c r="U11" i="148"/>
  <c r="T11" i="148"/>
  <c r="S11" i="148"/>
  <c r="K11" i="148"/>
  <c r="J11" i="148"/>
  <c r="I11" i="148"/>
  <c r="H11" i="148"/>
  <c r="G11" i="148"/>
  <c r="W10" i="148"/>
  <c r="V10" i="148"/>
  <c r="U10" i="148"/>
  <c r="T10" i="148"/>
  <c r="S10" i="148"/>
  <c r="K10" i="148"/>
  <c r="J10" i="148"/>
  <c r="I10" i="148"/>
  <c r="H10" i="148"/>
  <c r="G10" i="148"/>
  <c r="W9" i="148"/>
  <c r="V9" i="148"/>
  <c r="U9" i="148"/>
  <c r="T9" i="148"/>
  <c r="S9" i="148"/>
  <c r="K9" i="148"/>
  <c r="J9" i="148"/>
  <c r="I9" i="148"/>
  <c r="H9" i="148"/>
  <c r="G9" i="148"/>
  <c r="K7" i="148"/>
  <c r="Q7" i="148" s="1"/>
  <c r="W7" i="148" s="1"/>
  <c r="J7" i="148"/>
  <c r="P7" i="148" s="1"/>
  <c r="V7" i="148" s="1"/>
  <c r="I7" i="148"/>
  <c r="O7" i="148" s="1"/>
  <c r="U7" i="148" s="1"/>
  <c r="H7" i="148"/>
  <c r="N7" i="148" s="1"/>
  <c r="T7" i="148" s="1"/>
  <c r="W21" i="215"/>
  <c r="V21" i="215"/>
  <c r="U21" i="215"/>
  <c r="T21" i="215"/>
  <c r="S21" i="215"/>
  <c r="K21" i="215"/>
  <c r="J21" i="215"/>
  <c r="I21" i="215"/>
  <c r="H21" i="215"/>
  <c r="G21" i="215"/>
  <c r="W20" i="215"/>
  <c r="V20" i="215"/>
  <c r="U20" i="215"/>
  <c r="T20" i="215"/>
  <c r="S20" i="215"/>
  <c r="K20" i="215"/>
  <c r="J20" i="215"/>
  <c r="I20" i="215"/>
  <c r="H20" i="215"/>
  <c r="G20" i="215"/>
  <c r="W19" i="215"/>
  <c r="V19" i="215"/>
  <c r="U19" i="215"/>
  <c r="T19" i="215"/>
  <c r="S19" i="215"/>
  <c r="K19" i="215"/>
  <c r="J19" i="215"/>
  <c r="I19" i="215"/>
  <c r="H19" i="215"/>
  <c r="G19" i="215"/>
  <c r="W18" i="215"/>
  <c r="V18" i="215"/>
  <c r="U18" i="215"/>
  <c r="T18" i="215"/>
  <c r="S18" i="215"/>
  <c r="K18" i="215"/>
  <c r="J18" i="215"/>
  <c r="I18" i="215"/>
  <c r="H18" i="215"/>
  <c r="G18" i="215"/>
  <c r="W17" i="215"/>
  <c r="V17" i="215"/>
  <c r="U17" i="215"/>
  <c r="T17" i="215"/>
  <c r="S17" i="215"/>
  <c r="K17" i="215"/>
  <c r="J17" i="215"/>
  <c r="I17" i="215"/>
  <c r="H17" i="215"/>
  <c r="G17" i="215"/>
  <c r="W16" i="215"/>
  <c r="V16" i="215"/>
  <c r="U16" i="215"/>
  <c r="T16" i="215"/>
  <c r="S16" i="215"/>
  <c r="K16" i="215"/>
  <c r="J16" i="215"/>
  <c r="I16" i="215"/>
  <c r="H16" i="215"/>
  <c r="G16" i="215"/>
  <c r="W15" i="215"/>
  <c r="V15" i="215"/>
  <c r="U15" i="215"/>
  <c r="T15" i="215"/>
  <c r="S15" i="215"/>
  <c r="K15" i="215"/>
  <c r="J15" i="215"/>
  <c r="I15" i="215"/>
  <c r="H15" i="215"/>
  <c r="G15" i="215"/>
  <c r="W14" i="215"/>
  <c r="V14" i="215"/>
  <c r="U14" i="215"/>
  <c r="T14" i="215"/>
  <c r="S14" i="215"/>
  <c r="K14" i="215"/>
  <c r="J14" i="215"/>
  <c r="I14" i="215"/>
  <c r="H14" i="215"/>
  <c r="G14" i="215"/>
  <c r="W13" i="215"/>
  <c r="V13" i="215"/>
  <c r="U13" i="215"/>
  <c r="T13" i="215"/>
  <c r="S13" i="215"/>
  <c r="K13" i="215"/>
  <c r="J13" i="215"/>
  <c r="I13" i="215"/>
  <c r="H13" i="215"/>
  <c r="G13" i="215"/>
  <c r="W12" i="215"/>
  <c r="V12" i="215"/>
  <c r="U12" i="215"/>
  <c r="T12" i="215"/>
  <c r="S12" i="215"/>
  <c r="K12" i="215"/>
  <c r="J12" i="215"/>
  <c r="I12" i="215"/>
  <c r="H12" i="215"/>
  <c r="G12" i="215"/>
  <c r="W11" i="215"/>
  <c r="V11" i="215"/>
  <c r="U11" i="215"/>
  <c r="T11" i="215"/>
  <c r="S11" i="215"/>
  <c r="K11" i="215"/>
  <c r="J11" i="215"/>
  <c r="I11" i="215"/>
  <c r="H11" i="215"/>
  <c r="G11" i="215"/>
  <c r="W10" i="215"/>
  <c r="V10" i="215"/>
  <c r="U10" i="215"/>
  <c r="T10" i="215"/>
  <c r="S10" i="215"/>
  <c r="K10" i="215"/>
  <c r="J10" i="215"/>
  <c r="I10" i="215"/>
  <c r="H10" i="215"/>
  <c r="G10" i="215"/>
  <c r="W9" i="215"/>
  <c r="V9" i="215"/>
  <c r="U9" i="215"/>
  <c r="T9" i="215"/>
  <c r="S9" i="215"/>
  <c r="K9" i="215"/>
  <c r="J9" i="215"/>
  <c r="I9" i="215"/>
  <c r="H9" i="215"/>
  <c r="G9" i="215"/>
  <c r="W8" i="215"/>
  <c r="V8" i="215"/>
  <c r="U8" i="215"/>
  <c r="T8" i="215"/>
  <c r="S8" i="215"/>
  <c r="K8" i="215"/>
  <c r="J8" i="215"/>
  <c r="I8" i="215"/>
  <c r="H8" i="215"/>
  <c r="G8" i="215"/>
  <c r="C26" i="203"/>
  <c r="C25" i="203"/>
  <c r="C24" i="203"/>
  <c r="C23" i="203"/>
  <c r="K21" i="203"/>
  <c r="H21" i="203"/>
  <c r="G21" i="203"/>
  <c r="F21" i="203"/>
  <c r="D21" i="203"/>
  <c r="M21" i="203" s="1"/>
  <c r="M20" i="203"/>
  <c r="K20" i="203"/>
  <c r="H20" i="203"/>
  <c r="G20" i="203"/>
  <c r="F20" i="203"/>
  <c r="D20" i="203"/>
  <c r="L20" i="203" s="1"/>
  <c r="K19" i="203"/>
  <c r="H19" i="203"/>
  <c r="G19" i="203"/>
  <c r="F19" i="203"/>
  <c r="D19" i="203"/>
  <c r="K18" i="203"/>
  <c r="H18" i="203"/>
  <c r="G18" i="203"/>
  <c r="F18" i="203"/>
  <c r="D18" i="203"/>
  <c r="M18" i="203" s="1"/>
  <c r="K17" i="203"/>
  <c r="H17" i="203"/>
  <c r="G17" i="203"/>
  <c r="F17" i="203"/>
  <c r="D17" i="203"/>
  <c r="M17" i="203" s="1"/>
  <c r="K16" i="203"/>
  <c r="H16" i="203"/>
  <c r="G16" i="203"/>
  <c r="F16" i="203"/>
  <c r="D16" i="203"/>
  <c r="K15" i="203"/>
  <c r="H15" i="203"/>
  <c r="G15" i="203"/>
  <c r="F15" i="203"/>
  <c r="D15" i="203"/>
  <c r="M15" i="203" s="1"/>
  <c r="K14" i="203"/>
  <c r="H14" i="203"/>
  <c r="G14" i="203"/>
  <c r="F14" i="203"/>
  <c r="D14" i="203"/>
  <c r="M14" i="203" s="1"/>
  <c r="K13" i="203"/>
  <c r="H13" i="203"/>
  <c r="G13" i="203"/>
  <c r="F13" i="203"/>
  <c r="D13" i="203"/>
  <c r="K12" i="203"/>
  <c r="H12" i="203"/>
  <c r="G12" i="203"/>
  <c r="F12" i="203"/>
  <c r="D12" i="203"/>
  <c r="K11" i="203"/>
  <c r="H11" i="203"/>
  <c r="G11" i="203"/>
  <c r="F11" i="203"/>
  <c r="D11" i="203"/>
  <c r="M11" i="203" s="1"/>
  <c r="K10" i="203"/>
  <c r="H10" i="203"/>
  <c r="G10" i="203"/>
  <c r="F10" i="203"/>
  <c r="D10" i="203"/>
  <c r="I10" i="203" s="1"/>
  <c r="K9" i="203"/>
  <c r="H9" i="203"/>
  <c r="G9" i="203"/>
  <c r="F9" i="203"/>
  <c r="D9" i="203"/>
  <c r="K8" i="203"/>
  <c r="H8" i="203"/>
  <c r="G8" i="203"/>
  <c r="F8" i="203"/>
  <c r="D8" i="203"/>
  <c r="L8" i="203" s="1"/>
  <c r="K7" i="203"/>
  <c r="D7" i="203"/>
  <c r="M7" i="203" s="1"/>
  <c r="C26" i="145"/>
  <c r="C25" i="145"/>
  <c r="C24" i="145"/>
  <c r="C23" i="145"/>
  <c r="K21" i="145"/>
  <c r="H21" i="145"/>
  <c r="G21" i="145"/>
  <c r="F21" i="145"/>
  <c r="D21" i="145"/>
  <c r="L21" i="145" s="1"/>
  <c r="M20" i="145"/>
  <c r="L20" i="145"/>
  <c r="K20" i="145"/>
  <c r="I20" i="145"/>
  <c r="H20" i="145"/>
  <c r="G20" i="145"/>
  <c r="F20" i="145"/>
  <c r="M19" i="145"/>
  <c r="L19" i="145"/>
  <c r="K19" i="145"/>
  <c r="I19" i="145"/>
  <c r="H19" i="145"/>
  <c r="G19" i="145"/>
  <c r="F19" i="145"/>
  <c r="M18" i="145"/>
  <c r="L18" i="145"/>
  <c r="K18" i="145"/>
  <c r="I18" i="145"/>
  <c r="H18" i="145"/>
  <c r="G18" i="145"/>
  <c r="F18" i="145"/>
  <c r="M17" i="145"/>
  <c r="L17" i="145"/>
  <c r="K17" i="145"/>
  <c r="I17" i="145"/>
  <c r="H17" i="145"/>
  <c r="G17" i="145"/>
  <c r="F17" i="145"/>
  <c r="M16" i="145"/>
  <c r="L16" i="145"/>
  <c r="K16" i="145"/>
  <c r="I16" i="145"/>
  <c r="H16" i="145"/>
  <c r="G16" i="145"/>
  <c r="F16" i="145"/>
  <c r="M15" i="145"/>
  <c r="L15" i="145"/>
  <c r="K15" i="145"/>
  <c r="I15" i="145"/>
  <c r="H15" i="145"/>
  <c r="G15" i="145"/>
  <c r="F15" i="145"/>
  <c r="M14" i="145"/>
  <c r="L14" i="145"/>
  <c r="K14" i="145"/>
  <c r="I14" i="145"/>
  <c r="H14" i="145"/>
  <c r="G14" i="145"/>
  <c r="F14" i="145"/>
  <c r="M13" i="145"/>
  <c r="L13" i="145"/>
  <c r="K13" i="145"/>
  <c r="I13" i="145"/>
  <c r="H13" i="145"/>
  <c r="G13" i="145"/>
  <c r="F13" i="145"/>
  <c r="M12" i="145"/>
  <c r="L12" i="145"/>
  <c r="K12" i="145"/>
  <c r="I12" i="145"/>
  <c r="H12" i="145"/>
  <c r="G12" i="145"/>
  <c r="F12" i="145"/>
  <c r="M11" i="145"/>
  <c r="L11" i="145"/>
  <c r="K11" i="145"/>
  <c r="I11" i="145"/>
  <c r="H11" i="145"/>
  <c r="G11" i="145"/>
  <c r="F11" i="145"/>
  <c r="M10" i="145"/>
  <c r="L10" i="145"/>
  <c r="K10" i="145"/>
  <c r="I10" i="145"/>
  <c r="H10" i="145"/>
  <c r="G10" i="145"/>
  <c r="F10" i="145"/>
  <c r="M9" i="145"/>
  <c r="L9" i="145"/>
  <c r="K9" i="145"/>
  <c r="I9" i="145"/>
  <c r="H9" i="145"/>
  <c r="G9" i="145"/>
  <c r="F9" i="145"/>
  <c r="M8" i="145"/>
  <c r="L8" i="145"/>
  <c r="K8" i="145"/>
  <c r="I8" i="145"/>
  <c r="H8" i="145"/>
  <c r="G8" i="145"/>
  <c r="F8" i="145"/>
  <c r="M7" i="145"/>
  <c r="L7" i="145"/>
  <c r="K7" i="145"/>
  <c r="G26" i="144"/>
  <c r="F26" i="144"/>
  <c r="E26" i="144"/>
  <c r="D26" i="144"/>
  <c r="C26" i="144"/>
  <c r="G25" i="144"/>
  <c r="F25" i="144"/>
  <c r="E25" i="144"/>
  <c r="D25" i="144"/>
  <c r="C25" i="144"/>
  <c r="G24" i="144"/>
  <c r="F24" i="144"/>
  <c r="E24" i="144"/>
  <c r="D24" i="144"/>
  <c r="C24" i="144"/>
  <c r="G23" i="144"/>
  <c r="F23" i="144"/>
  <c r="E23" i="144"/>
  <c r="D23" i="144"/>
  <c r="C23" i="144"/>
  <c r="O21" i="144"/>
  <c r="N21" i="144"/>
  <c r="M21" i="144"/>
  <c r="L21" i="144"/>
  <c r="K21" i="144"/>
  <c r="J21" i="144"/>
  <c r="I21" i="144"/>
  <c r="O20" i="144"/>
  <c r="N20" i="144"/>
  <c r="M20" i="144"/>
  <c r="L20" i="144"/>
  <c r="K20" i="144"/>
  <c r="J20" i="144"/>
  <c r="I20" i="144"/>
  <c r="O19" i="144"/>
  <c r="N19" i="144"/>
  <c r="M19" i="144"/>
  <c r="L19" i="144"/>
  <c r="K19" i="144"/>
  <c r="J19" i="144"/>
  <c r="I19" i="144"/>
  <c r="O18" i="144"/>
  <c r="N18" i="144"/>
  <c r="M18" i="144"/>
  <c r="L18" i="144"/>
  <c r="K18" i="144"/>
  <c r="J18" i="144"/>
  <c r="I18" i="144"/>
  <c r="O17" i="144"/>
  <c r="N17" i="144"/>
  <c r="M17" i="144"/>
  <c r="L17" i="144"/>
  <c r="K17" i="144"/>
  <c r="J17" i="144"/>
  <c r="I17" i="144"/>
  <c r="O16" i="144"/>
  <c r="N16" i="144"/>
  <c r="M16" i="144"/>
  <c r="L16" i="144"/>
  <c r="K16" i="144"/>
  <c r="J16" i="144"/>
  <c r="I16" i="144"/>
  <c r="O15" i="144"/>
  <c r="N15" i="144"/>
  <c r="M15" i="144"/>
  <c r="L15" i="144"/>
  <c r="K15" i="144"/>
  <c r="J15" i="144"/>
  <c r="I15" i="144"/>
  <c r="O14" i="144"/>
  <c r="N14" i="144"/>
  <c r="M14" i="144"/>
  <c r="L14" i="144"/>
  <c r="K14" i="144"/>
  <c r="J14" i="144"/>
  <c r="I14" i="144"/>
  <c r="O13" i="144"/>
  <c r="N13" i="144"/>
  <c r="M13" i="144"/>
  <c r="L13" i="144"/>
  <c r="K13" i="144"/>
  <c r="J13" i="144"/>
  <c r="I13" i="144"/>
  <c r="O12" i="144"/>
  <c r="N12" i="144"/>
  <c r="M12" i="144"/>
  <c r="L12" i="144"/>
  <c r="K12" i="144"/>
  <c r="J12" i="144"/>
  <c r="I12" i="144"/>
  <c r="O11" i="144"/>
  <c r="N11" i="144"/>
  <c r="M11" i="144"/>
  <c r="L11" i="144"/>
  <c r="K11" i="144"/>
  <c r="J11" i="144"/>
  <c r="I11" i="144"/>
  <c r="O10" i="144"/>
  <c r="N10" i="144"/>
  <c r="M10" i="144"/>
  <c r="L10" i="144"/>
  <c r="K10" i="144"/>
  <c r="J10" i="144"/>
  <c r="I10" i="144"/>
  <c r="N9" i="144"/>
  <c r="M9" i="144"/>
  <c r="L9" i="144"/>
  <c r="K9" i="144"/>
  <c r="J9" i="144"/>
  <c r="I9" i="144"/>
  <c r="M8" i="144"/>
  <c r="L8" i="144"/>
  <c r="K8" i="144"/>
  <c r="J8" i="144"/>
  <c r="I8" i="144"/>
  <c r="O6" i="144"/>
  <c r="N6" i="144"/>
  <c r="M6" i="144"/>
  <c r="L6" i="144"/>
  <c r="K6" i="144"/>
  <c r="J6" i="144"/>
  <c r="J26" i="142"/>
  <c r="I26" i="142"/>
  <c r="H26" i="142"/>
  <c r="G26" i="142"/>
  <c r="F26" i="142"/>
  <c r="E26" i="142"/>
  <c r="D26" i="142"/>
  <c r="C26" i="142"/>
  <c r="J25" i="142"/>
  <c r="I25" i="142"/>
  <c r="H25" i="142"/>
  <c r="G25" i="142"/>
  <c r="F25" i="142"/>
  <c r="E25" i="142"/>
  <c r="D25" i="142"/>
  <c r="C25" i="142"/>
  <c r="J24" i="142"/>
  <c r="I24" i="142"/>
  <c r="H24" i="142"/>
  <c r="G24" i="142"/>
  <c r="F24" i="142"/>
  <c r="E24" i="142"/>
  <c r="D24" i="142"/>
  <c r="C24" i="142"/>
  <c r="J23" i="142"/>
  <c r="I23" i="142"/>
  <c r="H23" i="142"/>
  <c r="G23" i="142"/>
  <c r="F23" i="142"/>
  <c r="E23" i="142"/>
  <c r="D23" i="142"/>
  <c r="C23" i="142"/>
  <c r="U21" i="142"/>
  <c r="T21" i="142"/>
  <c r="S21" i="142"/>
  <c r="R21" i="142"/>
  <c r="Q21" i="142"/>
  <c r="P21" i="142"/>
  <c r="O21" i="142"/>
  <c r="N21" i="142"/>
  <c r="M21" i="142"/>
  <c r="L21" i="142"/>
  <c r="U20" i="142"/>
  <c r="T20" i="142"/>
  <c r="S20" i="142"/>
  <c r="R20" i="142"/>
  <c r="Q20" i="142"/>
  <c r="P20" i="142"/>
  <c r="O20" i="142"/>
  <c r="N20" i="142"/>
  <c r="M20" i="142"/>
  <c r="L20" i="142"/>
  <c r="U19" i="142"/>
  <c r="T19" i="142"/>
  <c r="S19" i="142"/>
  <c r="R19" i="142"/>
  <c r="Q19" i="142"/>
  <c r="P19" i="142"/>
  <c r="O19" i="142"/>
  <c r="N19" i="142"/>
  <c r="M19" i="142"/>
  <c r="L19" i="142"/>
  <c r="U18" i="142"/>
  <c r="T18" i="142"/>
  <c r="S18" i="142"/>
  <c r="R18" i="142"/>
  <c r="Q18" i="142"/>
  <c r="P18" i="142"/>
  <c r="O18" i="142"/>
  <c r="N18" i="142"/>
  <c r="M18" i="142"/>
  <c r="L18" i="142"/>
  <c r="U17" i="142"/>
  <c r="T17" i="142"/>
  <c r="S17" i="142"/>
  <c r="R17" i="142"/>
  <c r="Q17" i="142"/>
  <c r="P17" i="142"/>
  <c r="O17" i="142"/>
  <c r="N17" i="142"/>
  <c r="M17" i="142"/>
  <c r="L17" i="142"/>
  <c r="U16" i="142"/>
  <c r="T16" i="142"/>
  <c r="S16" i="142"/>
  <c r="R16" i="142"/>
  <c r="Q16" i="142"/>
  <c r="P16" i="142"/>
  <c r="O16" i="142"/>
  <c r="N16" i="142"/>
  <c r="M16" i="142"/>
  <c r="L16" i="142"/>
  <c r="U15" i="142"/>
  <c r="T15" i="142"/>
  <c r="S15" i="142"/>
  <c r="R15" i="142"/>
  <c r="Q15" i="142"/>
  <c r="P15" i="142"/>
  <c r="O15" i="142"/>
  <c r="N15" i="142"/>
  <c r="M15" i="142"/>
  <c r="L15" i="142"/>
  <c r="U14" i="142"/>
  <c r="T14" i="142"/>
  <c r="S14" i="142"/>
  <c r="R14" i="142"/>
  <c r="Q14" i="142"/>
  <c r="P14" i="142"/>
  <c r="O14" i="142"/>
  <c r="N14" i="142"/>
  <c r="M14" i="142"/>
  <c r="L14" i="142"/>
  <c r="U13" i="142"/>
  <c r="T13" i="142"/>
  <c r="S13" i="142"/>
  <c r="R13" i="142"/>
  <c r="Q13" i="142"/>
  <c r="P13" i="142"/>
  <c r="O13" i="142"/>
  <c r="N13" i="142"/>
  <c r="M13" i="142"/>
  <c r="L13" i="142"/>
  <c r="U12" i="142"/>
  <c r="T12" i="142"/>
  <c r="S12" i="142"/>
  <c r="R12" i="142"/>
  <c r="Q12" i="142"/>
  <c r="P12" i="142"/>
  <c r="O12" i="142"/>
  <c r="N12" i="142"/>
  <c r="M12" i="142"/>
  <c r="L12" i="142"/>
  <c r="U11" i="142"/>
  <c r="T11" i="142"/>
  <c r="S11" i="142"/>
  <c r="R11" i="142"/>
  <c r="Q11" i="142"/>
  <c r="P11" i="142"/>
  <c r="O11" i="142"/>
  <c r="N11" i="142"/>
  <c r="M11" i="142"/>
  <c r="L11" i="142"/>
  <c r="U10" i="142"/>
  <c r="T10" i="142"/>
  <c r="S10" i="142"/>
  <c r="R10" i="142"/>
  <c r="Q10" i="142"/>
  <c r="P10" i="142"/>
  <c r="O10" i="142"/>
  <c r="N10" i="142"/>
  <c r="M10" i="142"/>
  <c r="L10" i="142"/>
  <c r="U9" i="142"/>
  <c r="T9" i="142"/>
  <c r="S9" i="142"/>
  <c r="R9" i="142"/>
  <c r="Q9" i="142"/>
  <c r="P9" i="142"/>
  <c r="O9" i="142"/>
  <c r="N9" i="142"/>
  <c r="M9" i="142"/>
  <c r="L9" i="142"/>
  <c r="U8" i="142"/>
  <c r="T8" i="142"/>
  <c r="S8" i="142"/>
  <c r="R8" i="142"/>
  <c r="Q8" i="142"/>
  <c r="P8" i="142"/>
  <c r="O8" i="142"/>
  <c r="N8" i="142"/>
  <c r="M8" i="142"/>
  <c r="L8" i="142"/>
  <c r="U6" i="142"/>
  <c r="T6" i="142"/>
  <c r="S6" i="142"/>
  <c r="R6" i="142"/>
  <c r="Q6" i="142"/>
  <c r="P6" i="142"/>
  <c r="O6" i="142"/>
  <c r="N6" i="142"/>
  <c r="M6" i="142"/>
  <c r="E26" i="140"/>
  <c r="D26" i="140"/>
  <c r="C26" i="140"/>
  <c r="E25" i="140"/>
  <c r="D25" i="140"/>
  <c r="C25" i="140"/>
  <c r="E24" i="140"/>
  <c r="D24" i="140"/>
  <c r="C24" i="140"/>
  <c r="E23" i="140"/>
  <c r="D23" i="140"/>
  <c r="C23" i="140"/>
  <c r="K21" i="140"/>
  <c r="J21" i="140"/>
  <c r="I21" i="140"/>
  <c r="H21" i="140"/>
  <c r="G21" i="140"/>
  <c r="K20" i="140"/>
  <c r="J20" i="140"/>
  <c r="I20" i="140"/>
  <c r="H20" i="140"/>
  <c r="G20" i="140"/>
  <c r="K19" i="140"/>
  <c r="J19" i="140"/>
  <c r="I19" i="140"/>
  <c r="H19" i="140"/>
  <c r="G19" i="140"/>
  <c r="K18" i="140"/>
  <c r="J18" i="140"/>
  <c r="I18" i="140"/>
  <c r="H18" i="140"/>
  <c r="G18" i="140"/>
  <c r="K17" i="140"/>
  <c r="J17" i="140"/>
  <c r="I17" i="140"/>
  <c r="H17" i="140"/>
  <c r="G17" i="140"/>
  <c r="K16" i="140"/>
  <c r="J16" i="140"/>
  <c r="I16" i="140"/>
  <c r="H16" i="140"/>
  <c r="G16" i="140"/>
  <c r="K15" i="140"/>
  <c r="J15" i="140"/>
  <c r="I15" i="140"/>
  <c r="H15" i="140"/>
  <c r="G15" i="140"/>
  <c r="K14" i="140"/>
  <c r="J14" i="140"/>
  <c r="I14" i="140"/>
  <c r="H14" i="140"/>
  <c r="G14" i="140"/>
  <c r="K13" i="140"/>
  <c r="J13" i="140"/>
  <c r="I13" i="140"/>
  <c r="H13" i="140"/>
  <c r="G13" i="140"/>
  <c r="K12" i="140"/>
  <c r="J12" i="140"/>
  <c r="I12" i="140"/>
  <c r="H12" i="140"/>
  <c r="G12" i="140"/>
  <c r="K11" i="140"/>
  <c r="J11" i="140"/>
  <c r="I11" i="140"/>
  <c r="H11" i="140"/>
  <c r="G11" i="140"/>
  <c r="K10" i="140"/>
  <c r="J10" i="140"/>
  <c r="I10" i="140"/>
  <c r="H10" i="140"/>
  <c r="G10" i="140"/>
  <c r="K9" i="140"/>
  <c r="J9" i="140"/>
  <c r="I9" i="140"/>
  <c r="H9" i="140"/>
  <c r="G9" i="140"/>
  <c r="K8" i="140"/>
  <c r="J8" i="140"/>
  <c r="I8" i="140"/>
  <c r="H8" i="140"/>
  <c r="G8" i="140"/>
  <c r="K6" i="140"/>
  <c r="J6" i="140"/>
  <c r="I6" i="140"/>
  <c r="H6" i="140"/>
  <c r="I21" i="139"/>
  <c r="H21" i="139"/>
  <c r="G21" i="139"/>
  <c r="F21" i="139"/>
  <c r="I20" i="139"/>
  <c r="H20" i="139"/>
  <c r="G20" i="139"/>
  <c r="F20" i="139"/>
  <c r="I19" i="139"/>
  <c r="H19" i="139"/>
  <c r="G19" i="139"/>
  <c r="F19" i="139"/>
  <c r="I18" i="139"/>
  <c r="H18" i="139"/>
  <c r="G18" i="139"/>
  <c r="F18" i="139"/>
  <c r="I17" i="139"/>
  <c r="H17" i="139"/>
  <c r="G17" i="139"/>
  <c r="F17" i="139"/>
  <c r="I16" i="139"/>
  <c r="H16" i="139"/>
  <c r="G16" i="139"/>
  <c r="F16" i="139"/>
  <c r="I15" i="139"/>
  <c r="H15" i="139"/>
  <c r="G15" i="139"/>
  <c r="F15" i="139"/>
  <c r="I14" i="139"/>
  <c r="H14" i="139"/>
  <c r="G14" i="139"/>
  <c r="F14" i="139"/>
  <c r="I13" i="139"/>
  <c r="H13" i="139"/>
  <c r="G13" i="139"/>
  <c r="F13" i="139"/>
  <c r="I12" i="139"/>
  <c r="H12" i="139"/>
  <c r="G12" i="139"/>
  <c r="F12" i="139"/>
  <c r="I11" i="139"/>
  <c r="H11" i="139"/>
  <c r="G11" i="139"/>
  <c r="F11" i="139"/>
  <c r="I10" i="139"/>
  <c r="H10" i="139"/>
  <c r="G10" i="139"/>
  <c r="F10" i="139"/>
  <c r="I9" i="139"/>
  <c r="H9" i="139"/>
  <c r="G9" i="139"/>
  <c r="F9" i="139"/>
  <c r="I8" i="139"/>
  <c r="H8" i="139"/>
  <c r="G8" i="139"/>
  <c r="F8" i="139"/>
  <c r="C21" i="214"/>
  <c r="B21" i="214"/>
  <c r="A21" i="214"/>
  <c r="F21" i="214" s="1"/>
  <c r="C20" i="214"/>
  <c r="B20" i="214"/>
  <c r="A20" i="214"/>
  <c r="F20" i="214" s="1"/>
  <c r="C19" i="214"/>
  <c r="B19" i="214"/>
  <c r="A19" i="214"/>
  <c r="F19" i="214" s="1"/>
  <c r="C18" i="214"/>
  <c r="B18" i="214"/>
  <c r="A18" i="214"/>
  <c r="F18" i="214" s="1"/>
  <c r="C17" i="214"/>
  <c r="B17" i="214"/>
  <c r="A17" i="214"/>
  <c r="F17" i="214" s="1"/>
  <c r="C16" i="214"/>
  <c r="B16" i="214"/>
  <c r="A16" i="214"/>
  <c r="F16" i="214" s="1"/>
  <c r="C15" i="214"/>
  <c r="B15" i="214"/>
  <c r="A15" i="214"/>
  <c r="F15" i="214" s="1"/>
  <c r="C14" i="214"/>
  <c r="H15" i="214" s="1"/>
  <c r="B14" i="214"/>
  <c r="A14" i="214"/>
  <c r="F14" i="214" s="1"/>
  <c r="C13" i="214"/>
  <c r="B13" i="214"/>
  <c r="A13" i="214"/>
  <c r="F13" i="214" s="1"/>
  <c r="C12" i="214"/>
  <c r="B12" i="214"/>
  <c r="A12" i="214"/>
  <c r="F12" i="214" s="1"/>
  <c r="C11" i="214"/>
  <c r="B11" i="214"/>
  <c r="A11" i="214"/>
  <c r="F11" i="214" s="1"/>
  <c r="C10" i="214"/>
  <c r="H11" i="214" s="1"/>
  <c r="B10" i="214"/>
  <c r="A10" i="214"/>
  <c r="F10" i="214" s="1"/>
  <c r="C9" i="214"/>
  <c r="B9" i="214"/>
  <c r="A9" i="214"/>
  <c r="F9" i="214" s="1"/>
  <c r="C8" i="214"/>
  <c r="H9" i="214" s="1"/>
  <c r="B8" i="214"/>
  <c r="A8" i="214"/>
  <c r="F8" i="214" s="1"/>
  <c r="C7" i="214"/>
  <c r="B7" i="214"/>
  <c r="A7" i="214"/>
  <c r="I6" i="214"/>
  <c r="H6" i="214"/>
  <c r="G6" i="214"/>
  <c r="F26" i="199"/>
  <c r="E26" i="199"/>
  <c r="D26" i="199"/>
  <c r="C26" i="199"/>
  <c r="F25" i="199"/>
  <c r="E25" i="199"/>
  <c r="D25" i="199"/>
  <c r="C25" i="199"/>
  <c r="F24" i="199"/>
  <c r="E24" i="199"/>
  <c r="D24" i="199"/>
  <c r="C24" i="199"/>
  <c r="F23" i="199"/>
  <c r="E23" i="199"/>
  <c r="D23" i="199"/>
  <c r="C23" i="199"/>
  <c r="M21" i="199"/>
  <c r="L21" i="199"/>
  <c r="K21" i="199"/>
  <c r="J21" i="199"/>
  <c r="I21" i="199"/>
  <c r="H21" i="199"/>
  <c r="M20" i="199"/>
  <c r="L20" i="199"/>
  <c r="K20" i="199"/>
  <c r="J20" i="199"/>
  <c r="I20" i="199"/>
  <c r="H20" i="199"/>
  <c r="M19" i="199"/>
  <c r="L19" i="199"/>
  <c r="K19" i="199"/>
  <c r="J19" i="199"/>
  <c r="I19" i="199"/>
  <c r="H19" i="199"/>
  <c r="M18" i="199"/>
  <c r="L18" i="199"/>
  <c r="K18" i="199"/>
  <c r="J18" i="199"/>
  <c r="I18" i="199"/>
  <c r="H18" i="199"/>
  <c r="M17" i="199"/>
  <c r="L17" i="199"/>
  <c r="K17" i="199"/>
  <c r="J17" i="199"/>
  <c r="I17" i="199"/>
  <c r="H17" i="199"/>
  <c r="M16" i="199"/>
  <c r="L16" i="199"/>
  <c r="K16" i="199"/>
  <c r="J16" i="199"/>
  <c r="I16" i="199"/>
  <c r="H16" i="199"/>
  <c r="M15" i="199"/>
  <c r="L15" i="199"/>
  <c r="K15" i="199"/>
  <c r="J15" i="199"/>
  <c r="I15" i="199"/>
  <c r="H15" i="199"/>
  <c r="M14" i="199"/>
  <c r="L14" i="199"/>
  <c r="K14" i="199"/>
  <c r="J14" i="199"/>
  <c r="I14" i="199"/>
  <c r="H14" i="199"/>
  <c r="M13" i="199"/>
  <c r="L13" i="199"/>
  <c r="K13" i="199"/>
  <c r="J13" i="199"/>
  <c r="I13" i="199"/>
  <c r="H13" i="199"/>
  <c r="M12" i="199"/>
  <c r="L12" i="199"/>
  <c r="K12" i="199"/>
  <c r="J12" i="199"/>
  <c r="I12" i="199"/>
  <c r="H12" i="199"/>
  <c r="M11" i="199"/>
  <c r="L11" i="199"/>
  <c r="K11" i="199"/>
  <c r="J11" i="199"/>
  <c r="I11" i="199"/>
  <c r="H11" i="199"/>
  <c r="M10" i="199"/>
  <c r="L10" i="199"/>
  <c r="K10" i="199"/>
  <c r="J10" i="199"/>
  <c r="I10" i="199"/>
  <c r="H10" i="199"/>
  <c r="M9" i="199"/>
  <c r="L9" i="199"/>
  <c r="K9" i="199"/>
  <c r="J9" i="199"/>
  <c r="I9" i="199"/>
  <c r="H9" i="199"/>
  <c r="M8" i="199"/>
  <c r="L8" i="199"/>
  <c r="K8" i="199"/>
  <c r="J8" i="199"/>
  <c r="I8" i="199"/>
  <c r="H8" i="199"/>
  <c r="M6" i="199"/>
  <c r="L6" i="199"/>
  <c r="K6" i="199"/>
  <c r="J6" i="199"/>
  <c r="I6" i="199"/>
  <c r="G26" i="18"/>
  <c r="F26" i="18"/>
  <c r="D26" i="18"/>
  <c r="C26" i="18"/>
  <c r="G25" i="18"/>
  <c r="F25" i="18"/>
  <c r="D25" i="18"/>
  <c r="C25" i="18"/>
  <c r="G24" i="18"/>
  <c r="F24" i="18"/>
  <c r="E24" i="18"/>
  <c r="D24" i="18"/>
  <c r="C24" i="18"/>
  <c r="G23" i="18"/>
  <c r="F23" i="18"/>
  <c r="D23" i="18"/>
  <c r="C23" i="18"/>
  <c r="P21" i="18"/>
  <c r="O21" i="18"/>
  <c r="M21" i="18"/>
  <c r="L21" i="18"/>
  <c r="K21" i="18"/>
  <c r="J21" i="18"/>
  <c r="N21" i="18"/>
  <c r="P20" i="18"/>
  <c r="O20" i="18"/>
  <c r="N20" i="18"/>
  <c r="M20" i="18"/>
  <c r="L20" i="18"/>
  <c r="K20" i="18"/>
  <c r="J20" i="18"/>
  <c r="P19" i="18"/>
  <c r="O19" i="18"/>
  <c r="N19" i="18"/>
  <c r="M19" i="18"/>
  <c r="L19" i="18"/>
  <c r="K19" i="18"/>
  <c r="J19" i="18"/>
  <c r="Q19" i="18"/>
  <c r="P18" i="18"/>
  <c r="O18" i="18"/>
  <c r="M18" i="18"/>
  <c r="L18" i="18"/>
  <c r="K18" i="18"/>
  <c r="J18" i="18"/>
  <c r="P17" i="18"/>
  <c r="O17" i="18"/>
  <c r="M17" i="18"/>
  <c r="L17" i="18"/>
  <c r="K17" i="18"/>
  <c r="J17" i="18"/>
  <c r="P16" i="18"/>
  <c r="O16" i="18"/>
  <c r="M16" i="18"/>
  <c r="L16" i="18"/>
  <c r="K16" i="18"/>
  <c r="J16" i="18"/>
  <c r="N16" i="18"/>
  <c r="P15" i="18"/>
  <c r="O15" i="18"/>
  <c r="M15" i="18"/>
  <c r="L15" i="18"/>
  <c r="K15" i="18"/>
  <c r="J15" i="18"/>
  <c r="N15" i="18"/>
  <c r="P14" i="18"/>
  <c r="O14" i="18"/>
  <c r="N14" i="18"/>
  <c r="M14" i="18"/>
  <c r="L14" i="18"/>
  <c r="K14" i="18"/>
  <c r="J14" i="18"/>
  <c r="P13" i="18"/>
  <c r="O13" i="18"/>
  <c r="N13" i="18"/>
  <c r="M13" i="18"/>
  <c r="L13" i="18"/>
  <c r="K13" i="18"/>
  <c r="J13" i="18"/>
  <c r="P12" i="18"/>
  <c r="O12" i="18"/>
  <c r="M12" i="18"/>
  <c r="L12" i="18"/>
  <c r="K12" i="18"/>
  <c r="J12" i="18"/>
  <c r="P11" i="18"/>
  <c r="O11" i="18"/>
  <c r="M11" i="18"/>
  <c r="L11" i="18"/>
  <c r="K11" i="18"/>
  <c r="J11" i="18"/>
  <c r="P10" i="18"/>
  <c r="O10" i="18"/>
  <c r="M10" i="18"/>
  <c r="L10" i="18"/>
  <c r="K10" i="18"/>
  <c r="J10" i="18"/>
  <c r="N10" i="18"/>
  <c r="P9" i="18"/>
  <c r="O9" i="18"/>
  <c r="M9" i="18"/>
  <c r="L9" i="18"/>
  <c r="K9" i="18"/>
  <c r="J9" i="18"/>
  <c r="N9" i="18"/>
  <c r="P8" i="18"/>
  <c r="O8" i="18"/>
  <c r="N8" i="18"/>
  <c r="M8" i="18"/>
  <c r="L8" i="18"/>
  <c r="K8" i="18"/>
  <c r="J8" i="18"/>
  <c r="E23" i="18"/>
  <c r="Q6" i="18"/>
  <c r="P6" i="18"/>
  <c r="O6" i="18"/>
  <c r="N6" i="18"/>
  <c r="M6" i="18"/>
  <c r="L6" i="18"/>
  <c r="K6" i="18"/>
  <c r="E26" i="77"/>
  <c r="D26" i="77"/>
  <c r="C26" i="77"/>
  <c r="E25" i="77"/>
  <c r="D25" i="77"/>
  <c r="C25" i="77"/>
  <c r="E24" i="77"/>
  <c r="D24" i="77"/>
  <c r="C24" i="77"/>
  <c r="E23" i="77"/>
  <c r="D23" i="77"/>
  <c r="C23" i="77"/>
  <c r="K20" i="77"/>
  <c r="J20" i="77"/>
  <c r="I20" i="77"/>
  <c r="H20" i="77"/>
  <c r="G20" i="77"/>
  <c r="K19" i="77"/>
  <c r="J19" i="77"/>
  <c r="I19" i="77"/>
  <c r="H19" i="77"/>
  <c r="G19" i="77"/>
  <c r="K18" i="77"/>
  <c r="J18" i="77"/>
  <c r="I18" i="77"/>
  <c r="H18" i="77"/>
  <c r="G18" i="77"/>
  <c r="K17" i="77"/>
  <c r="J17" i="77"/>
  <c r="I17" i="77"/>
  <c r="H17" i="77"/>
  <c r="G17" i="77"/>
  <c r="K16" i="77"/>
  <c r="J16" i="77"/>
  <c r="I16" i="77"/>
  <c r="H16" i="77"/>
  <c r="G16" i="77"/>
  <c r="K15" i="77"/>
  <c r="J15" i="77"/>
  <c r="I15" i="77"/>
  <c r="H15" i="77"/>
  <c r="G15" i="77"/>
  <c r="K14" i="77"/>
  <c r="J14" i="77"/>
  <c r="I14" i="77"/>
  <c r="H14" i="77"/>
  <c r="G14" i="77"/>
  <c r="K13" i="77"/>
  <c r="J13" i="77"/>
  <c r="I13" i="77"/>
  <c r="H13" i="77"/>
  <c r="G13" i="77"/>
  <c r="K12" i="77"/>
  <c r="J12" i="77"/>
  <c r="I12" i="77"/>
  <c r="H12" i="77"/>
  <c r="G12" i="77"/>
  <c r="K11" i="77"/>
  <c r="J11" i="77"/>
  <c r="I11" i="77"/>
  <c r="H11" i="77"/>
  <c r="G11" i="77"/>
  <c r="K10" i="77"/>
  <c r="J10" i="77"/>
  <c r="I10" i="77"/>
  <c r="H10" i="77"/>
  <c r="G10" i="77"/>
  <c r="K9" i="77"/>
  <c r="J9" i="77"/>
  <c r="I9" i="77"/>
  <c r="H9" i="77"/>
  <c r="G9" i="77"/>
  <c r="K8" i="77"/>
  <c r="J8" i="77"/>
  <c r="I8" i="77"/>
  <c r="H8" i="77"/>
  <c r="G8" i="77"/>
  <c r="K7" i="77"/>
  <c r="J7" i="77"/>
  <c r="I7" i="77"/>
  <c r="G7" i="77"/>
  <c r="K6" i="77"/>
  <c r="J6" i="77"/>
  <c r="I6" i="77"/>
  <c r="H6" i="77"/>
  <c r="F26" i="76"/>
  <c r="E26" i="76"/>
  <c r="D26" i="76"/>
  <c r="C26" i="76"/>
  <c r="F25" i="76"/>
  <c r="E25" i="76"/>
  <c r="D25" i="76"/>
  <c r="C25" i="76"/>
  <c r="F24" i="76"/>
  <c r="E24" i="76"/>
  <c r="D24" i="76"/>
  <c r="C24" i="76"/>
  <c r="F23" i="76"/>
  <c r="E23" i="76"/>
  <c r="D23" i="76"/>
  <c r="C23" i="76"/>
  <c r="M21" i="76"/>
  <c r="L21" i="76"/>
  <c r="K21" i="76"/>
  <c r="J21" i="76"/>
  <c r="I21" i="76"/>
  <c r="H21" i="76"/>
  <c r="M20" i="76"/>
  <c r="L20" i="76"/>
  <c r="K20" i="76"/>
  <c r="J20" i="76"/>
  <c r="I20" i="76"/>
  <c r="H20" i="76"/>
  <c r="M19" i="76"/>
  <c r="L19" i="76"/>
  <c r="K19" i="76"/>
  <c r="J19" i="76"/>
  <c r="I19" i="76"/>
  <c r="H19" i="76"/>
  <c r="M18" i="76"/>
  <c r="L18" i="76"/>
  <c r="K18" i="76"/>
  <c r="J18" i="76"/>
  <c r="I18" i="76"/>
  <c r="H18" i="76"/>
  <c r="M17" i="76"/>
  <c r="L17" i="76"/>
  <c r="K17" i="76"/>
  <c r="J17" i="76"/>
  <c r="I17" i="76"/>
  <c r="H17" i="76"/>
  <c r="M16" i="76"/>
  <c r="L16" i="76"/>
  <c r="K16" i="76"/>
  <c r="J16" i="76"/>
  <c r="I16" i="76"/>
  <c r="H16" i="76"/>
  <c r="M15" i="76"/>
  <c r="L15" i="76"/>
  <c r="K15" i="76"/>
  <c r="J15" i="76"/>
  <c r="I15" i="76"/>
  <c r="H15" i="76"/>
  <c r="M14" i="76"/>
  <c r="L14" i="76"/>
  <c r="K14" i="76"/>
  <c r="J14" i="76"/>
  <c r="I14" i="76"/>
  <c r="H14" i="76"/>
  <c r="M13" i="76"/>
  <c r="L13" i="76"/>
  <c r="K13" i="76"/>
  <c r="J13" i="76"/>
  <c r="I13" i="76"/>
  <c r="H13" i="76"/>
  <c r="M12" i="76"/>
  <c r="L12" i="76"/>
  <c r="K12" i="76"/>
  <c r="J12" i="76"/>
  <c r="I12" i="76"/>
  <c r="H12" i="76"/>
  <c r="M11" i="76"/>
  <c r="L11" i="76"/>
  <c r="K11" i="76"/>
  <c r="J11" i="76"/>
  <c r="I11" i="76"/>
  <c r="H11" i="76"/>
  <c r="M10" i="76"/>
  <c r="L10" i="76"/>
  <c r="K10" i="76"/>
  <c r="J10" i="76"/>
  <c r="I10" i="76"/>
  <c r="H10" i="76"/>
  <c r="M9" i="76"/>
  <c r="L9" i="76"/>
  <c r="K9" i="76"/>
  <c r="J9" i="76"/>
  <c r="I9" i="76"/>
  <c r="H9" i="76"/>
  <c r="M8" i="76"/>
  <c r="L8" i="76"/>
  <c r="K8" i="76"/>
  <c r="J8" i="76"/>
  <c r="I8" i="76"/>
  <c r="H8" i="76"/>
  <c r="M6" i="76"/>
  <c r="L6" i="76"/>
  <c r="K6" i="76"/>
  <c r="J6" i="76"/>
  <c r="I6" i="76"/>
  <c r="H26" i="75"/>
  <c r="G26" i="75"/>
  <c r="F26" i="75"/>
  <c r="E26" i="75"/>
  <c r="D26" i="75"/>
  <c r="C26" i="75"/>
  <c r="H25" i="75"/>
  <c r="G25" i="75"/>
  <c r="F25" i="75"/>
  <c r="E25" i="75"/>
  <c r="D25" i="75"/>
  <c r="C25" i="75"/>
  <c r="H24" i="75"/>
  <c r="G24" i="75"/>
  <c r="F24" i="75"/>
  <c r="E24" i="75"/>
  <c r="D24" i="75"/>
  <c r="C24" i="75"/>
  <c r="H23" i="75"/>
  <c r="G23" i="75"/>
  <c r="F23" i="75"/>
  <c r="E23" i="75"/>
  <c r="D23" i="75"/>
  <c r="C23" i="75"/>
  <c r="Q20" i="75"/>
  <c r="P20" i="75"/>
  <c r="O20" i="75"/>
  <c r="N20" i="75"/>
  <c r="M20" i="75"/>
  <c r="L20" i="75"/>
  <c r="K20" i="75"/>
  <c r="J20" i="75"/>
  <c r="Q19" i="75"/>
  <c r="P19" i="75"/>
  <c r="O19" i="75"/>
  <c r="N19" i="75"/>
  <c r="M19" i="75"/>
  <c r="L19" i="75"/>
  <c r="K19" i="75"/>
  <c r="J19" i="75"/>
  <c r="Q18" i="75"/>
  <c r="P18" i="75"/>
  <c r="O18" i="75"/>
  <c r="N18" i="75"/>
  <c r="M18" i="75"/>
  <c r="L18" i="75"/>
  <c r="K18" i="75"/>
  <c r="J18" i="75"/>
  <c r="Q17" i="75"/>
  <c r="P17" i="75"/>
  <c r="O17" i="75"/>
  <c r="N17" i="75"/>
  <c r="M17" i="75"/>
  <c r="L17" i="75"/>
  <c r="K17" i="75"/>
  <c r="J17" i="75"/>
  <c r="Q16" i="75"/>
  <c r="P16" i="75"/>
  <c r="O16" i="75"/>
  <c r="N16" i="75"/>
  <c r="M16" i="75"/>
  <c r="L16" i="75"/>
  <c r="K16" i="75"/>
  <c r="J16" i="75"/>
  <c r="Q15" i="75"/>
  <c r="P15" i="75"/>
  <c r="O15" i="75"/>
  <c r="N15" i="75"/>
  <c r="M15" i="75"/>
  <c r="L15" i="75"/>
  <c r="K15" i="75"/>
  <c r="J15" i="75"/>
  <c r="Q14" i="75"/>
  <c r="P14" i="75"/>
  <c r="O14" i="75"/>
  <c r="N14" i="75"/>
  <c r="M14" i="75"/>
  <c r="L14" i="75"/>
  <c r="K14" i="75"/>
  <c r="J14" i="75"/>
  <c r="Q13" i="75"/>
  <c r="P13" i="75"/>
  <c r="O13" i="75"/>
  <c r="N13" i="75"/>
  <c r="M13" i="75"/>
  <c r="L13" i="75"/>
  <c r="K13" i="75"/>
  <c r="J13" i="75"/>
  <c r="Q12" i="75"/>
  <c r="P12" i="75"/>
  <c r="O12" i="75"/>
  <c r="N12" i="75"/>
  <c r="M12" i="75"/>
  <c r="L12" i="75"/>
  <c r="K12" i="75"/>
  <c r="J12" i="75"/>
  <c r="Q11" i="75"/>
  <c r="P11" i="75"/>
  <c r="O11" i="75"/>
  <c r="N11" i="75"/>
  <c r="M11" i="75"/>
  <c r="L11" i="75"/>
  <c r="K11" i="75"/>
  <c r="J11" i="75"/>
  <c r="Q10" i="75"/>
  <c r="P10" i="75"/>
  <c r="O10" i="75"/>
  <c r="N10" i="75"/>
  <c r="M10" i="75"/>
  <c r="L10" i="75"/>
  <c r="K10" i="75"/>
  <c r="J10" i="75"/>
  <c r="Q9" i="75"/>
  <c r="P9" i="75"/>
  <c r="O9" i="75"/>
  <c r="N9" i="75"/>
  <c r="M9" i="75"/>
  <c r="L9" i="75"/>
  <c r="K9" i="75"/>
  <c r="J9" i="75"/>
  <c r="Q8" i="75"/>
  <c r="P8" i="75"/>
  <c r="O8" i="75"/>
  <c r="N8" i="75"/>
  <c r="M8" i="75"/>
  <c r="L8" i="75"/>
  <c r="K8" i="75"/>
  <c r="J8" i="75"/>
  <c r="Q7" i="75"/>
  <c r="P7" i="75"/>
  <c r="O7" i="75"/>
  <c r="N7" i="75"/>
  <c r="M7" i="75"/>
  <c r="L7" i="75"/>
  <c r="J7" i="75"/>
  <c r="Q6" i="75"/>
  <c r="P6" i="75"/>
  <c r="O6" i="75"/>
  <c r="N6" i="75"/>
  <c r="M6" i="75"/>
  <c r="L6" i="75"/>
  <c r="K6" i="75"/>
  <c r="J24" i="210"/>
  <c r="I24" i="210"/>
  <c r="H24" i="210"/>
  <c r="G24" i="210"/>
  <c r="F24" i="210"/>
  <c r="E24" i="210"/>
  <c r="D24" i="210"/>
  <c r="C24" i="210"/>
  <c r="J23" i="210"/>
  <c r="I23" i="210"/>
  <c r="H23" i="210"/>
  <c r="G23" i="210"/>
  <c r="F23" i="210"/>
  <c r="E23" i="210"/>
  <c r="D23" i="210"/>
  <c r="C23" i="210"/>
  <c r="E24" i="176"/>
  <c r="D24" i="176"/>
  <c r="C24" i="176"/>
  <c r="B24" i="176"/>
  <c r="F23" i="176"/>
  <c r="E23" i="176"/>
  <c r="D23" i="176"/>
  <c r="C23" i="176"/>
  <c r="L21" i="176"/>
  <c r="K21" i="176"/>
  <c r="J21" i="176"/>
  <c r="I21" i="176"/>
  <c r="H21" i="176"/>
  <c r="M20" i="176"/>
  <c r="L20" i="176"/>
  <c r="K20" i="176"/>
  <c r="J20" i="176"/>
  <c r="I20" i="176"/>
  <c r="H20" i="176"/>
  <c r="M19" i="176"/>
  <c r="L19" i="176"/>
  <c r="K19" i="176"/>
  <c r="J19" i="176"/>
  <c r="I19" i="176"/>
  <c r="H19" i="176"/>
  <c r="M18" i="176"/>
  <c r="L18" i="176"/>
  <c r="K18" i="176"/>
  <c r="J18" i="176"/>
  <c r="I18" i="176"/>
  <c r="H18" i="176"/>
  <c r="M17" i="176"/>
  <c r="L17" i="176"/>
  <c r="K17" i="176"/>
  <c r="J17" i="176"/>
  <c r="I17" i="176"/>
  <c r="H17" i="176"/>
  <c r="M16" i="176"/>
  <c r="L16" i="176"/>
  <c r="K16" i="176"/>
  <c r="J16" i="176"/>
  <c r="I16" i="176"/>
  <c r="H16" i="176"/>
  <c r="M15" i="176"/>
  <c r="L15" i="176"/>
  <c r="K15" i="176"/>
  <c r="J15" i="176"/>
  <c r="I15" i="176"/>
  <c r="H15" i="176"/>
  <c r="M14" i="176"/>
  <c r="L14" i="176"/>
  <c r="K14" i="176"/>
  <c r="J14" i="176"/>
  <c r="I14" i="176"/>
  <c r="H14" i="176"/>
  <c r="M13" i="176"/>
  <c r="L13" i="176"/>
  <c r="K13" i="176"/>
  <c r="J13" i="176"/>
  <c r="I13" i="176"/>
  <c r="H13" i="176"/>
  <c r="M12" i="176"/>
  <c r="L12" i="176"/>
  <c r="K12" i="176"/>
  <c r="J12" i="176"/>
  <c r="I12" i="176"/>
  <c r="H12" i="176"/>
  <c r="M11" i="176"/>
  <c r="L11" i="176"/>
  <c r="K11" i="176"/>
  <c r="J11" i="176"/>
  <c r="I11" i="176"/>
  <c r="H11" i="176"/>
  <c r="M10" i="176"/>
  <c r="L10" i="176"/>
  <c r="K10" i="176"/>
  <c r="J10" i="176"/>
  <c r="I10" i="176"/>
  <c r="H10" i="176"/>
  <c r="M9" i="176"/>
  <c r="L9" i="176"/>
  <c r="K9" i="176"/>
  <c r="J9" i="176"/>
  <c r="I9" i="176"/>
  <c r="H9" i="176"/>
  <c r="M8" i="176"/>
  <c r="L8" i="176"/>
  <c r="K8" i="176"/>
  <c r="J8" i="176"/>
  <c r="I8" i="176"/>
  <c r="H8" i="176"/>
  <c r="M6" i="176"/>
  <c r="L6" i="176"/>
  <c r="K6" i="176"/>
  <c r="J6" i="176"/>
  <c r="I6" i="176"/>
  <c r="E26" i="175"/>
  <c r="D26" i="175"/>
  <c r="C26" i="175"/>
  <c r="F25" i="175"/>
  <c r="E25" i="175"/>
  <c r="D25" i="175"/>
  <c r="C25" i="175"/>
  <c r="E24" i="175"/>
  <c r="D24" i="175"/>
  <c r="C24" i="175"/>
  <c r="E23" i="175"/>
  <c r="D23" i="175"/>
  <c r="C23" i="175"/>
  <c r="M21" i="175"/>
  <c r="L21" i="175"/>
  <c r="K21" i="175"/>
  <c r="J21" i="175"/>
  <c r="I21" i="175"/>
  <c r="H21" i="175"/>
  <c r="F24" i="175"/>
  <c r="M20" i="175"/>
  <c r="L20" i="175"/>
  <c r="K20" i="175"/>
  <c r="J20" i="175"/>
  <c r="I20" i="175"/>
  <c r="H20" i="175"/>
  <c r="M19" i="175"/>
  <c r="L19" i="175"/>
  <c r="K19" i="175"/>
  <c r="J19" i="175"/>
  <c r="I19" i="175"/>
  <c r="H19" i="175"/>
  <c r="M18" i="175"/>
  <c r="L18" i="175"/>
  <c r="K18" i="175"/>
  <c r="J18" i="175"/>
  <c r="I18" i="175"/>
  <c r="H18" i="175"/>
  <c r="M17" i="175"/>
  <c r="L17" i="175"/>
  <c r="K17" i="175"/>
  <c r="J17" i="175"/>
  <c r="I17" i="175"/>
  <c r="H17" i="175"/>
  <c r="M16" i="175"/>
  <c r="L16" i="175"/>
  <c r="K16" i="175"/>
  <c r="J16" i="175"/>
  <c r="I16" i="175"/>
  <c r="H16" i="175"/>
  <c r="M15" i="175"/>
  <c r="L15" i="175"/>
  <c r="K15" i="175"/>
  <c r="J15" i="175"/>
  <c r="I15" i="175"/>
  <c r="H15" i="175"/>
  <c r="M14" i="175"/>
  <c r="L14" i="175"/>
  <c r="K14" i="175"/>
  <c r="J14" i="175"/>
  <c r="I14" i="175"/>
  <c r="H14" i="175"/>
  <c r="M13" i="175"/>
  <c r="L13" i="175"/>
  <c r="K13" i="175"/>
  <c r="J13" i="175"/>
  <c r="I13" i="175"/>
  <c r="H13" i="175"/>
  <c r="M12" i="175"/>
  <c r="L12" i="175"/>
  <c r="K12" i="175"/>
  <c r="J12" i="175"/>
  <c r="I12" i="175"/>
  <c r="H12" i="175"/>
  <c r="M11" i="175"/>
  <c r="L11" i="175"/>
  <c r="K11" i="175"/>
  <c r="J11" i="175"/>
  <c r="I11" i="175"/>
  <c r="H11" i="175"/>
  <c r="M10" i="175"/>
  <c r="L10" i="175"/>
  <c r="K10" i="175"/>
  <c r="J10" i="175"/>
  <c r="I10" i="175"/>
  <c r="H10" i="175"/>
  <c r="M9" i="175"/>
  <c r="L9" i="175"/>
  <c r="K9" i="175"/>
  <c r="J9" i="175"/>
  <c r="I9" i="175"/>
  <c r="H9" i="175"/>
  <c r="M8" i="175"/>
  <c r="L8" i="175"/>
  <c r="K8" i="175"/>
  <c r="J8" i="175"/>
  <c r="I8" i="175"/>
  <c r="H8" i="175"/>
  <c r="M6" i="175"/>
  <c r="L6" i="175"/>
  <c r="K6" i="175"/>
  <c r="I6" i="175"/>
  <c r="M21" i="174"/>
  <c r="L21" i="174"/>
  <c r="K21" i="174"/>
  <c r="J21" i="174"/>
  <c r="I21" i="174"/>
  <c r="H21" i="174"/>
  <c r="M20" i="174"/>
  <c r="L20" i="174"/>
  <c r="K20" i="174"/>
  <c r="J20" i="174"/>
  <c r="I20" i="174"/>
  <c r="H20" i="174"/>
  <c r="M19" i="174"/>
  <c r="L19" i="174"/>
  <c r="K19" i="174"/>
  <c r="J19" i="174"/>
  <c r="I19" i="174"/>
  <c r="H19" i="174"/>
  <c r="M18" i="174"/>
  <c r="L18" i="174"/>
  <c r="K18" i="174"/>
  <c r="J18" i="174"/>
  <c r="I18" i="174"/>
  <c r="H18" i="174"/>
  <c r="M17" i="174"/>
  <c r="L17" i="174"/>
  <c r="K17" i="174"/>
  <c r="J17" i="174"/>
  <c r="I17" i="174"/>
  <c r="H17" i="174"/>
  <c r="M16" i="174"/>
  <c r="L16" i="174"/>
  <c r="K16" i="174"/>
  <c r="J16" i="174"/>
  <c r="I16" i="174"/>
  <c r="H16" i="174"/>
  <c r="M15" i="174"/>
  <c r="L15" i="174"/>
  <c r="K15" i="174"/>
  <c r="J15" i="174"/>
  <c r="I15" i="174"/>
  <c r="H15" i="174"/>
  <c r="M14" i="174"/>
  <c r="L14" i="174"/>
  <c r="K14" i="174"/>
  <c r="J14" i="174"/>
  <c r="I14" i="174"/>
  <c r="H14" i="174"/>
  <c r="M13" i="174"/>
  <c r="L13" i="174"/>
  <c r="K13" i="174"/>
  <c r="J13" i="174"/>
  <c r="I13" i="174"/>
  <c r="H13" i="174"/>
  <c r="M12" i="174"/>
  <c r="L12" i="174"/>
  <c r="K12" i="174"/>
  <c r="J12" i="174"/>
  <c r="I12" i="174"/>
  <c r="H12" i="174"/>
  <c r="M11" i="174"/>
  <c r="L11" i="174"/>
  <c r="K11" i="174"/>
  <c r="J11" i="174"/>
  <c r="I11" i="174"/>
  <c r="H11" i="174"/>
  <c r="M10" i="174"/>
  <c r="L10" i="174"/>
  <c r="K10" i="174"/>
  <c r="J10" i="174"/>
  <c r="I10" i="174"/>
  <c r="H10" i="174"/>
  <c r="M9" i="174"/>
  <c r="L9" i="174"/>
  <c r="K9" i="174"/>
  <c r="J9" i="174"/>
  <c r="I9" i="174"/>
  <c r="H9" i="174"/>
  <c r="M8" i="174"/>
  <c r="L8" i="174"/>
  <c r="K8" i="174"/>
  <c r="J8" i="174"/>
  <c r="I8" i="174"/>
  <c r="H8" i="174"/>
  <c r="M6" i="174"/>
  <c r="L6" i="174"/>
  <c r="K6" i="174"/>
  <c r="J6" i="174"/>
  <c r="I6" i="174"/>
  <c r="H22" i="178"/>
  <c r="G22" i="178"/>
  <c r="F22" i="178"/>
  <c r="D22" i="178"/>
  <c r="H19" i="178"/>
  <c r="G19" i="178"/>
  <c r="F19" i="178"/>
  <c r="H18" i="178"/>
  <c r="G18" i="178"/>
  <c r="F18" i="178"/>
  <c r="H17" i="178"/>
  <c r="G17" i="178"/>
  <c r="F17" i="178"/>
  <c r="I17" i="178"/>
  <c r="H16" i="178"/>
  <c r="G16" i="178"/>
  <c r="F16" i="178"/>
  <c r="H15" i="178"/>
  <c r="G15" i="178"/>
  <c r="F15" i="178"/>
  <c r="H14" i="178"/>
  <c r="G14" i="178"/>
  <c r="F14" i="178"/>
  <c r="I14" i="178"/>
  <c r="H13" i="178"/>
  <c r="G13" i="178"/>
  <c r="F13" i="178"/>
  <c r="H12" i="178"/>
  <c r="G12" i="178"/>
  <c r="F12" i="178"/>
  <c r="H11" i="178"/>
  <c r="G11" i="178"/>
  <c r="F11" i="178"/>
  <c r="I11" i="178"/>
  <c r="H10" i="178"/>
  <c r="G10" i="178"/>
  <c r="F10" i="178"/>
  <c r="H9" i="178"/>
  <c r="G9" i="178"/>
  <c r="F9" i="178"/>
  <c r="I10" i="178"/>
  <c r="H8" i="178"/>
  <c r="G8" i="178"/>
  <c r="F8" i="178"/>
  <c r="I8" i="178"/>
  <c r="H22" i="177"/>
  <c r="G22" i="177"/>
  <c r="F22" i="177"/>
  <c r="I19" i="177"/>
  <c r="H19" i="177"/>
  <c r="G19" i="177"/>
  <c r="F19" i="177"/>
  <c r="I18" i="177"/>
  <c r="H18" i="177"/>
  <c r="G18" i="177"/>
  <c r="F18" i="177"/>
  <c r="I17" i="177"/>
  <c r="H17" i="177"/>
  <c r="G17" i="177"/>
  <c r="F17" i="177"/>
  <c r="I16" i="177"/>
  <c r="H16" i="177"/>
  <c r="G16" i="177"/>
  <c r="F16" i="177"/>
  <c r="I15" i="177"/>
  <c r="H15" i="177"/>
  <c r="G15" i="177"/>
  <c r="F15" i="177"/>
  <c r="I14" i="177"/>
  <c r="H14" i="177"/>
  <c r="G14" i="177"/>
  <c r="F14" i="177"/>
  <c r="I13" i="177"/>
  <c r="H13" i="177"/>
  <c r="G13" i="177"/>
  <c r="F13" i="177"/>
  <c r="I12" i="177"/>
  <c r="H12" i="177"/>
  <c r="G12" i="177"/>
  <c r="F12" i="177"/>
  <c r="I11" i="177"/>
  <c r="H11" i="177"/>
  <c r="G11" i="177"/>
  <c r="F11" i="177"/>
  <c r="I10" i="177"/>
  <c r="H10" i="177"/>
  <c r="G10" i="177"/>
  <c r="F10" i="177"/>
  <c r="I9" i="177"/>
  <c r="H9" i="177"/>
  <c r="G9" i="177"/>
  <c r="F9" i="177"/>
  <c r="I8" i="177"/>
  <c r="H8" i="177"/>
  <c r="G8" i="177"/>
  <c r="F8" i="177"/>
  <c r="C26" i="173"/>
  <c r="C25" i="173"/>
  <c r="C24" i="173"/>
  <c r="C23" i="173"/>
  <c r="H21" i="173"/>
  <c r="G21" i="173"/>
  <c r="F21" i="173"/>
  <c r="D21" i="173"/>
  <c r="H20" i="173"/>
  <c r="G20" i="173"/>
  <c r="F20" i="173"/>
  <c r="D20" i="173"/>
  <c r="H19" i="173"/>
  <c r="G19" i="173"/>
  <c r="F19" i="173"/>
  <c r="D19" i="173"/>
  <c r="H18" i="173"/>
  <c r="G18" i="173"/>
  <c r="F18" i="173"/>
  <c r="D18" i="173"/>
  <c r="H17" i="173"/>
  <c r="G17" i="173"/>
  <c r="F17" i="173"/>
  <c r="D17" i="173"/>
  <c r="H16" i="173"/>
  <c r="G16" i="173"/>
  <c r="F16" i="173"/>
  <c r="D16" i="173"/>
  <c r="H15" i="173"/>
  <c r="G15" i="173"/>
  <c r="F15" i="173"/>
  <c r="D15" i="173"/>
  <c r="H14" i="173"/>
  <c r="G14" i="173"/>
  <c r="F14" i="173"/>
  <c r="D14" i="173"/>
  <c r="H13" i="173"/>
  <c r="G13" i="173"/>
  <c r="F13" i="173"/>
  <c r="D13" i="173"/>
  <c r="H12" i="173"/>
  <c r="G12" i="173"/>
  <c r="F12" i="173"/>
  <c r="D12" i="173"/>
  <c r="H11" i="173"/>
  <c r="G11" i="173"/>
  <c r="F11" i="173"/>
  <c r="D11" i="173"/>
  <c r="H10" i="173"/>
  <c r="G10" i="173"/>
  <c r="F10" i="173"/>
  <c r="D10" i="173"/>
  <c r="H9" i="173"/>
  <c r="G9" i="173"/>
  <c r="F9" i="173"/>
  <c r="D9" i="173"/>
  <c r="H8" i="173"/>
  <c r="G8" i="173"/>
  <c r="F8" i="173"/>
  <c r="D8" i="173"/>
  <c r="D7" i="173"/>
  <c r="C26" i="172"/>
  <c r="C25" i="172"/>
  <c r="C24" i="172"/>
  <c r="C23" i="172"/>
  <c r="B23" i="172"/>
  <c r="H21" i="172"/>
  <c r="G21" i="172"/>
  <c r="F21" i="172"/>
  <c r="D26" i="172"/>
  <c r="I20" i="172"/>
  <c r="H20" i="172"/>
  <c r="G20" i="172"/>
  <c r="F20" i="172"/>
  <c r="I19" i="172"/>
  <c r="H19" i="172"/>
  <c r="G19" i="172"/>
  <c r="F19" i="172"/>
  <c r="I18" i="172"/>
  <c r="H18" i="172"/>
  <c r="G18" i="172"/>
  <c r="F18" i="172"/>
  <c r="I17" i="172"/>
  <c r="H17" i="172"/>
  <c r="G17" i="172"/>
  <c r="F17" i="172"/>
  <c r="I16" i="172"/>
  <c r="H16" i="172"/>
  <c r="G16" i="172"/>
  <c r="F16" i="172"/>
  <c r="I15" i="172"/>
  <c r="H15" i="172"/>
  <c r="G15" i="172"/>
  <c r="F15" i="172"/>
  <c r="I14" i="172"/>
  <c r="H14" i="172"/>
  <c r="G14" i="172"/>
  <c r="F14" i="172"/>
  <c r="I13" i="172"/>
  <c r="H13" i="172"/>
  <c r="G13" i="172"/>
  <c r="F13" i="172"/>
  <c r="I12" i="172"/>
  <c r="H12" i="172"/>
  <c r="G12" i="172"/>
  <c r="F12" i="172"/>
  <c r="I11" i="172"/>
  <c r="H11" i="172"/>
  <c r="G11" i="172"/>
  <c r="F11" i="172"/>
  <c r="I10" i="172"/>
  <c r="H10" i="172"/>
  <c r="G10" i="172"/>
  <c r="F10" i="172"/>
  <c r="I9" i="172"/>
  <c r="H9" i="172"/>
  <c r="G9" i="172"/>
  <c r="F9" i="172"/>
  <c r="I8" i="172"/>
  <c r="H8" i="172"/>
  <c r="G8" i="172"/>
  <c r="F8" i="172"/>
  <c r="I6" i="172"/>
  <c r="H6" i="172"/>
  <c r="G6" i="172"/>
  <c r="M21" i="170"/>
  <c r="L21" i="170"/>
  <c r="K21" i="170"/>
  <c r="J21" i="170"/>
  <c r="I21" i="170"/>
  <c r="H21" i="170"/>
  <c r="G21" i="170"/>
  <c r="F21" i="170"/>
  <c r="E21" i="170"/>
  <c r="D21" i="170"/>
  <c r="C21" i="170"/>
  <c r="B21" i="170"/>
  <c r="A21" i="170"/>
  <c r="M20" i="170"/>
  <c r="L20" i="170"/>
  <c r="K20" i="170"/>
  <c r="J20" i="170"/>
  <c r="I20" i="170"/>
  <c r="H20" i="170"/>
  <c r="G20" i="170"/>
  <c r="F20" i="170"/>
  <c r="E20" i="170"/>
  <c r="D20" i="170"/>
  <c r="C20" i="170"/>
  <c r="B20" i="170"/>
  <c r="A20" i="170"/>
  <c r="M19" i="170"/>
  <c r="L19" i="170"/>
  <c r="K19" i="170"/>
  <c r="J19" i="170"/>
  <c r="I19" i="170"/>
  <c r="H19" i="170"/>
  <c r="G19" i="170"/>
  <c r="F19" i="170"/>
  <c r="E19" i="170"/>
  <c r="D19" i="170"/>
  <c r="C19" i="170"/>
  <c r="B19" i="170"/>
  <c r="A19" i="170"/>
  <c r="M18" i="170"/>
  <c r="L18" i="170"/>
  <c r="K18" i="170"/>
  <c r="J18" i="170"/>
  <c r="I18" i="170"/>
  <c r="H18" i="170"/>
  <c r="G18" i="170"/>
  <c r="F18" i="170"/>
  <c r="E18" i="170"/>
  <c r="D18" i="170"/>
  <c r="C18" i="170"/>
  <c r="B18" i="170"/>
  <c r="A18" i="170"/>
  <c r="M17" i="170"/>
  <c r="L17" i="170"/>
  <c r="K17" i="170"/>
  <c r="J17" i="170"/>
  <c r="I17" i="170"/>
  <c r="H17" i="170"/>
  <c r="G17" i="170"/>
  <c r="F17" i="170"/>
  <c r="E17" i="170"/>
  <c r="D17" i="170"/>
  <c r="C17" i="170"/>
  <c r="B17" i="170"/>
  <c r="A17" i="170"/>
  <c r="M16" i="170"/>
  <c r="L16" i="170"/>
  <c r="K16" i="170"/>
  <c r="J16" i="170"/>
  <c r="I16" i="170"/>
  <c r="H16" i="170"/>
  <c r="G16" i="170"/>
  <c r="F16" i="170"/>
  <c r="E16" i="170"/>
  <c r="D16" i="170"/>
  <c r="C16" i="170"/>
  <c r="B16" i="170"/>
  <c r="A16" i="170"/>
  <c r="M15" i="170"/>
  <c r="L15" i="170"/>
  <c r="K15" i="170"/>
  <c r="J15" i="170"/>
  <c r="I15" i="170"/>
  <c r="H15" i="170"/>
  <c r="G15" i="170"/>
  <c r="F15" i="170"/>
  <c r="E15" i="170"/>
  <c r="D15" i="170"/>
  <c r="C15" i="170"/>
  <c r="B15" i="170"/>
  <c r="A15" i="170"/>
  <c r="M14" i="170"/>
  <c r="L14" i="170"/>
  <c r="K14" i="170"/>
  <c r="J14" i="170"/>
  <c r="I14" i="170"/>
  <c r="H14" i="170"/>
  <c r="G14" i="170"/>
  <c r="F14" i="170"/>
  <c r="E14" i="170"/>
  <c r="D14" i="170"/>
  <c r="C14" i="170"/>
  <c r="B14" i="170"/>
  <c r="A14" i="170"/>
  <c r="M13" i="170"/>
  <c r="L13" i="170"/>
  <c r="K13" i="170"/>
  <c r="J13" i="170"/>
  <c r="I13" i="170"/>
  <c r="H13" i="170"/>
  <c r="G13" i="170"/>
  <c r="F13" i="170"/>
  <c r="E13" i="170"/>
  <c r="D13" i="170"/>
  <c r="C13" i="170"/>
  <c r="B13" i="170"/>
  <c r="A13" i="170"/>
  <c r="M12" i="170"/>
  <c r="L12" i="170"/>
  <c r="K12" i="170"/>
  <c r="J12" i="170"/>
  <c r="I12" i="170"/>
  <c r="H12" i="170"/>
  <c r="G12" i="170"/>
  <c r="F12" i="170"/>
  <c r="E12" i="170"/>
  <c r="D12" i="170"/>
  <c r="C12" i="170"/>
  <c r="B12" i="170"/>
  <c r="A12" i="170"/>
  <c r="M11" i="170"/>
  <c r="L11" i="170"/>
  <c r="K11" i="170"/>
  <c r="J11" i="170"/>
  <c r="I11" i="170"/>
  <c r="H11" i="170"/>
  <c r="G11" i="170"/>
  <c r="F11" i="170"/>
  <c r="E11" i="170"/>
  <c r="D11" i="170"/>
  <c r="C11" i="170"/>
  <c r="B11" i="170"/>
  <c r="A11" i="170"/>
  <c r="M10" i="170"/>
  <c r="L10" i="170"/>
  <c r="K10" i="170"/>
  <c r="J10" i="170"/>
  <c r="I10" i="170"/>
  <c r="H10" i="170"/>
  <c r="G10" i="170"/>
  <c r="F10" i="170"/>
  <c r="E10" i="170"/>
  <c r="D10" i="170"/>
  <c r="C10" i="170"/>
  <c r="B10" i="170"/>
  <c r="A10" i="170"/>
  <c r="M9" i="170"/>
  <c r="L9" i="170"/>
  <c r="K9" i="170"/>
  <c r="J9" i="170"/>
  <c r="I9" i="170"/>
  <c r="H9" i="170"/>
  <c r="G9" i="170"/>
  <c r="F9" i="170"/>
  <c r="E9" i="170"/>
  <c r="D9" i="170"/>
  <c r="C9" i="170"/>
  <c r="B9" i="170"/>
  <c r="A9" i="170"/>
  <c r="M8" i="170"/>
  <c r="L8" i="170"/>
  <c r="K8" i="170"/>
  <c r="J8" i="170"/>
  <c r="I8" i="170"/>
  <c r="H8" i="170"/>
  <c r="G8" i="170"/>
  <c r="F8" i="170"/>
  <c r="E8" i="170"/>
  <c r="D8" i="170"/>
  <c r="C8" i="170"/>
  <c r="B8" i="170"/>
  <c r="A8" i="170"/>
  <c r="M7" i="170"/>
  <c r="L7" i="170"/>
  <c r="K7" i="170"/>
  <c r="J7" i="170"/>
  <c r="I7" i="170"/>
  <c r="H7" i="170"/>
  <c r="G7" i="170"/>
  <c r="F7" i="170"/>
  <c r="E7" i="170"/>
  <c r="D7" i="170"/>
  <c r="C7" i="170"/>
  <c r="B7" i="170"/>
  <c r="A7" i="170"/>
  <c r="M6" i="170"/>
  <c r="L6" i="170"/>
  <c r="K6" i="170"/>
  <c r="J6" i="170"/>
  <c r="I6" i="170"/>
  <c r="H6" i="170"/>
  <c r="G6" i="170"/>
  <c r="F6" i="170"/>
  <c r="E6" i="170"/>
  <c r="D6" i="170"/>
  <c r="C6" i="170"/>
  <c r="B6" i="170"/>
  <c r="AC21" i="169"/>
  <c r="AB21" i="169"/>
  <c r="AA21" i="169"/>
  <c r="Z21" i="169"/>
  <c r="Y21" i="169"/>
  <c r="X21" i="169"/>
  <c r="W21" i="169"/>
  <c r="V21" i="169"/>
  <c r="U21" i="169"/>
  <c r="T21" i="169"/>
  <c r="S21" i="169"/>
  <c r="R21" i="169"/>
  <c r="Q21" i="169"/>
  <c r="P21" i="169"/>
  <c r="AC20" i="169"/>
  <c r="AB20" i="169"/>
  <c r="AA20" i="169"/>
  <c r="Z20" i="169"/>
  <c r="Y20" i="169"/>
  <c r="X20" i="169"/>
  <c r="W20" i="169"/>
  <c r="V20" i="169"/>
  <c r="U20" i="169"/>
  <c r="T20" i="169"/>
  <c r="S20" i="169"/>
  <c r="R20" i="169"/>
  <c r="Q20" i="169"/>
  <c r="P20" i="169"/>
  <c r="AC19" i="169"/>
  <c r="AB19" i="169"/>
  <c r="AA19" i="169"/>
  <c r="Z19" i="169"/>
  <c r="Y19" i="169"/>
  <c r="X19" i="169"/>
  <c r="W19" i="169"/>
  <c r="V19" i="169"/>
  <c r="U19" i="169"/>
  <c r="T19" i="169"/>
  <c r="S19" i="169"/>
  <c r="R19" i="169"/>
  <c r="Q19" i="169"/>
  <c r="P19" i="169"/>
  <c r="AC18" i="169"/>
  <c r="AB18" i="169"/>
  <c r="AA18" i="169"/>
  <c r="Z18" i="169"/>
  <c r="Y18" i="169"/>
  <c r="X18" i="169"/>
  <c r="W18" i="169"/>
  <c r="V18" i="169"/>
  <c r="U18" i="169"/>
  <c r="T18" i="169"/>
  <c r="S18" i="169"/>
  <c r="R18" i="169"/>
  <c r="Q18" i="169"/>
  <c r="P18" i="169"/>
  <c r="AC17" i="169"/>
  <c r="AB17" i="169"/>
  <c r="AA17" i="169"/>
  <c r="Z17" i="169"/>
  <c r="Y17" i="169"/>
  <c r="X17" i="169"/>
  <c r="W17" i="169"/>
  <c r="V17" i="169"/>
  <c r="U17" i="169"/>
  <c r="T17" i="169"/>
  <c r="S17" i="169"/>
  <c r="R17" i="169"/>
  <c r="Q17" i="169"/>
  <c r="P17" i="169"/>
  <c r="AC16" i="169"/>
  <c r="AB16" i="169"/>
  <c r="AA16" i="169"/>
  <c r="Z16" i="169"/>
  <c r="Y16" i="169"/>
  <c r="X16" i="169"/>
  <c r="W16" i="169"/>
  <c r="V16" i="169"/>
  <c r="U16" i="169"/>
  <c r="T16" i="169"/>
  <c r="S16" i="169"/>
  <c r="R16" i="169"/>
  <c r="Q16" i="169"/>
  <c r="P16" i="169"/>
  <c r="AC15" i="169"/>
  <c r="AB15" i="169"/>
  <c r="AA15" i="169"/>
  <c r="Z15" i="169"/>
  <c r="Y15" i="169"/>
  <c r="X15" i="169"/>
  <c r="W15" i="169"/>
  <c r="V15" i="169"/>
  <c r="U15" i="169"/>
  <c r="T15" i="169"/>
  <c r="S15" i="169"/>
  <c r="R15" i="169"/>
  <c r="Q15" i="169"/>
  <c r="P15" i="169"/>
  <c r="AC14" i="169"/>
  <c r="AB14" i="169"/>
  <c r="AA14" i="169"/>
  <c r="Z14" i="169"/>
  <c r="Y14" i="169"/>
  <c r="X14" i="169"/>
  <c r="W14" i="169"/>
  <c r="V14" i="169"/>
  <c r="U14" i="169"/>
  <c r="T14" i="169"/>
  <c r="S14" i="169"/>
  <c r="R14" i="169"/>
  <c r="Q14" i="169"/>
  <c r="P14" i="169"/>
  <c r="AC13" i="169"/>
  <c r="AB13" i="169"/>
  <c r="AA13" i="169"/>
  <c r="Z13" i="169"/>
  <c r="Y13" i="169"/>
  <c r="X13" i="169"/>
  <c r="W13" i="169"/>
  <c r="V13" i="169"/>
  <c r="U13" i="169"/>
  <c r="T13" i="169"/>
  <c r="S13" i="169"/>
  <c r="R13" i="169"/>
  <c r="Q13" i="169"/>
  <c r="P13" i="169"/>
  <c r="AC12" i="169"/>
  <c r="AB12" i="169"/>
  <c r="AA12" i="169"/>
  <c r="Z12" i="169"/>
  <c r="Y12" i="169"/>
  <c r="X12" i="169"/>
  <c r="W12" i="169"/>
  <c r="V12" i="169"/>
  <c r="U12" i="169"/>
  <c r="T12" i="169"/>
  <c r="S12" i="169"/>
  <c r="R12" i="169"/>
  <c r="Q12" i="169"/>
  <c r="P12" i="169"/>
  <c r="AC11" i="169"/>
  <c r="AB11" i="169"/>
  <c r="AA11" i="169"/>
  <c r="Z11" i="169"/>
  <c r="Y11" i="169"/>
  <c r="X11" i="169"/>
  <c r="W11" i="169"/>
  <c r="V11" i="169"/>
  <c r="U11" i="169"/>
  <c r="T11" i="169"/>
  <c r="S11" i="169"/>
  <c r="R11" i="169"/>
  <c r="Q11" i="169"/>
  <c r="P11" i="169"/>
  <c r="AC10" i="169"/>
  <c r="AB10" i="169"/>
  <c r="AA10" i="169"/>
  <c r="Z10" i="169"/>
  <c r="Y10" i="169"/>
  <c r="X10" i="169"/>
  <c r="W10" i="169"/>
  <c r="V10" i="169"/>
  <c r="U10" i="169"/>
  <c r="T10" i="169"/>
  <c r="S10" i="169"/>
  <c r="R10" i="169"/>
  <c r="Q10" i="169"/>
  <c r="P10" i="169"/>
  <c r="AC9" i="169"/>
  <c r="AB9" i="169"/>
  <c r="AA9" i="169"/>
  <c r="Z9" i="169"/>
  <c r="Y9" i="169"/>
  <c r="X9" i="169"/>
  <c r="W9" i="169"/>
  <c r="V9" i="169"/>
  <c r="U9" i="169"/>
  <c r="T9" i="169"/>
  <c r="S9" i="169"/>
  <c r="R9" i="169"/>
  <c r="Q9" i="169"/>
  <c r="P9" i="169"/>
  <c r="AC8" i="169"/>
  <c r="AB8" i="169"/>
  <c r="AA8" i="169"/>
  <c r="Z8" i="169"/>
  <c r="Y8" i="169"/>
  <c r="X8" i="169"/>
  <c r="W8" i="169"/>
  <c r="V8" i="169"/>
  <c r="U8" i="169"/>
  <c r="T8" i="169"/>
  <c r="S8" i="169"/>
  <c r="R8" i="169"/>
  <c r="Q8" i="169"/>
  <c r="P8" i="169"/>
  <c r="AC6" i="169"/>
  <c r="AB6" i="169"/>
  <c r="AA6" i="169"/>
  <c r="Z6" i="169"/>
  <c r="Y6" i="169"/>
  <c r="X6" i="169"/>
  <c r="W6" i="169"/>
  <c r="V6" i="169"/>
  <c r="U6" i="169"/>
  <c r="T6" i="169"/>
  <c r="S6" i="169"/>
  <c r="R6" i="169"/>
  <c r="Q6" i="169"/>
  <c r="M21" i="193"/>
  <c r="L21" i="193"/>
  <c r="K21" i="193"/>
  <c r="J21" i="193"/>
  <c r="I21" i="193"/>
  <c r="H21" i="193"/>
  <c r="G21" i="193"/>
  <c r="F21" i="193"/>
  <c r="E21" i="193"/>
  <c r="D21" i="193"/>
  <c r="C21" i="193"/>
  <c r="B21" i="193"/>
  <c r="A21" i="193"/>
  <c r="M20" i="193"/>
  <c r="L20" i="193"/>
  <c r="L24" i="193" s="1"/>
  <c r="K20" i="193"/>
  <c r="J20" i="193"/>
  <c r="I20" i="193"/>
  <c r="H20" i="193"/>
  <c r="G20" i="193"/>
  <c r="F20" i="193"/>
  <c r="E20" i="193"/>
  <c r="D20" i="193"/>
  <c r="C20" i="193"/>
  <c r="B20" i="193"/>
  <c r="A20" i="193"/>
  <c r="M19" i="193"/>
  <c r="L19" i="193"/>
  <c r="K19" i="193"/>
  <c r="J19" i="193"/>
  <c r="I19" i="193"/>
  <c r="H19" i="193"/>
  <c r="G19" i="193"/>
  <c r="F19" i="193"/>
  <c r="E19" i="193"/>
  <c r="D19" i="193"/>
  <c r="C19" i="193"/>
  <c r="B19" i="193"/>
  <c r="A19" i="193"/>
  <c r="M18" i="193"/>
  <c r="L18" i="193"/>
  <c r="K18" i="193"/>
  <c r="J18" i="193"/>
  <c r="I18" i="193"/>
  <c r="H18" i="193"/>
  <c r="G18" i="193"/>
  <c r="F18" i="193"/>
  <c r="E18" i="193"/>
  <c r="D18" i="193"/>
  <c r="C18" i="193"/>
  <c r="B18" i="193"/>
  <c r="A18" i="193"/>
  <c r="M17" i="193"/>
  <c r="L17" i="193"/>
  <c r="K17" i="193"/>
  <c r="J17" i="193"/>
  <c r="I17" i="193"/>
  <c r="H17" i="193"/>
  <c r="G17" i="193"/>
  <c r="F17" i="193"/>
  <c r="E17" i="193"/>
  <c r="D17" i="193"/>
  <c r="C17" i="193"/>
  <c r="B17" i="193"/>
  <c r="A17" i="193"/>
  <c r="M16" i="193"/>
  <c r="L16" i="193"/>
  <c r="K16" i="193"/>
  <c r="J16" i="193"/>
  <c r="I16" i="193"/>
  <c r="H16" i="193"/>
  <c r="G16" i="193"/>
  <c r="F16" i="193"/>
  <c r="E16" i="193"/>
  <c r="D16" i="193"/>
  <c r="C16" i="193"/>
  <c r="B16" i="193"/>
  <c r="A16" i="193"/>
  <c r="M15" i="193"/>
  <c r="L15" i="193"/>
  <c r="K15" i="193"/>
  <c r="J15" i="193"/>
  <c r="I15" i="193"/>
  <c r="H15" i="193"/>
  <c r="G15" i="193"/>
  <c r="F15" i="193"/>
  <c r="E15" i="193"/>
  <c r="D15" i="193"/>
  <c r="C15" i="193"/>
  <c r="B15" i="193"/>
  <c r="A15" i="193"/>
  <c r="M14" i="193"/>
  <c r="L14" i="193"/>
  <c r="K14" i="193"/>
  <c r="J14" i="193"/>
  <c r="I14" i="193"/>
  <c r="H14" i="193"/>
  <c r="G14" i="193"/>
  <c r="F14" i="193"/>
  <c r="E14" i="193"/>
  <c r="D14" i="193"/>
  <c r="C14" i="193"/>
  <c r="B14" i="193"/>
  <c r="A14" i="193"/>
  <c r="M13" i="193"/>
  <c r="L13" i="193"/>
  <c r="K13" i="193"/>
  <c r="J13" i="193"/>
  <c r="I13" i="193"/>
  <c r="H13" i="193"/>
  <c r="G13" i="193"/>
  <c r="F13" i="193"/>
  <c r="E13" i="193"/>
  <c r="D13" i="193"/>
  <c r="C13" i="193"/>
  <c r="B13" i="193"/>
  <c r="A13" i="193"/>
  <c r="M12" i="193"/>
  <c r="L12" i="193"/>
  <c r="K12" i="193"/>
  <c r="J12" i="193"/>
  <c r="I12" i="193"/>
  <c r="H12" i="193"/>
  <c r="G12" i="193"/>
  <c r="F12" i="193"/>
  <c r="E12" i="193"/>
  <c r="D12" i="193"/>
  <c r="C12" i="193"/>
  <c r="B12" i="193"/>
  <c r="A12" i="193"/>
  <c r="M11" i="193"/>
  <c r="L11" i="193"/>
  <c r="K11" i="193"/>
  <c r="J11" i="193"/>
  <c r="I11" i="193"/>
  <c r="H11" i="193"/>
  <c r="G11" i="193"/>
  <c r="F11" i="193"/>
  <c r="E11" i="193"/>
  <c r="D11" i="193"/>
  <c r="C11" i="193"/>
  <c r="B11" i="193"/>
  <c r="A11" i="193"/>
  <c r="M10" i="193"/>
  <c r="L10" i="193"/>
  <c r="K10" i="193"/>
  <c r="J10" i="193"/>
  <c r="I10" i="193"/>
  <c r="H10" i="193"/>
  <c r="G10" i="193"/>
  <c r="F10" i="193"/>
  <c r="E10" i="193"/>
  <c r="D10" i="193"/>
  <c r="C10" i="193"/>
  <c r="B10" i="193"/>
  <c r="A10" i="193"/>
  <c r="M9" i="193"/>
  <c r="L9" i="193"/>
  <c r="K9" i="193"/>
  <c r="J9" i="193"/>
  <c r="I9" i="193"/>
  <c r="H9" i="193"/>
  <c r="G9" i="193"/>
  <c r="F9" i="193"/>
  <c r="E9" i="193"/>
  <c r="D9" i="193"/>
  <c r="C9" i="193"/>
  <c r="B9" i="193"/>
  <c r="A9" i="193"/>
  <c r="M8" i="193"/>
  <c r="L8" i="193"/>
  <c r="K8" i="193"/>
  <c r="J8" i="193"/>
  <c r="I8" i="193"/>
  <c r="H8" i="193"/>
  <c r="G8" i="193"/>
  <c r="F8" i="193"/>
  <c r="E8" i="193"/>
  <c r="D8" i="193"/>
  <c r="C8" i="193"/>
  <c r="B8" i="193"/>
  <c r="A8" i="193"/>
  <c r="M7" i="193"/>
  <c r="L7" i="193"/>
  <c r="K7" i="193"/>
  <c r="J7" i="193"/>
  <c r="I7" i="193"/>
  <c r="H7" i="193"/>
  <c r="G7" i="193"/>
  <c r="F7" i="193"/>
  <c r="E7" i="193"/>
  <c r="D7" i="193"/>
  <c r="C7" i="193"/>
  <c r="B7" i="193"/>
  <c r="A7" i="193"/>
  <c r="AC21" i="167"/>
  <c r="AB21" i="167"/>
  <c r="AA21" i="167"/>
  <c r="Z21" i="167"/>
  <c r="Y21" i="167"/>
  <c r="X21" i="167"/>
  <c r="W21" i="167"/>
  <c r="V21" i="167"/>
  <c r="U21" i="167"/>
  <c r="T21" i="167"/>
  <c r="S21" i="167"/>
  <c r="R21" i="167"/>
  <c r="Q21" i="167"/>
  <c r="P21" i="167"/>
  <c r="AC20" i="167"/>
  <c r="AB20" i="167"/>
  <c r="AA20" i="167"/>
  <c r="Z20" i="167"/>
  <c r="Y20" i="167"/>
  <c r="X20" i="167"/>
  <c r="W20" i="167"/>
  <c r="V20" i="167"/>
  <c r="U20" i="167"/>
  <c r="T20" i="167"/>
  <c r="S20" i="167"/>
  <c r="R20" i="167"/>
  <c r="Q20" i="167"/>
  <c r="P20" i="167"/>
  <c r="AC19" i="167"/>
  <c r="AB19" i="167"/>
  <c r="AA19" i="167"/>
  <c r="Z19" i="167"/>
  <c r="Y19" i="167"/>
  <c r="X19" i="167"/>
  <c r="W19" i="167"/>
  <c r="V19" i="167"/>
  <c r="U19" i="167"/>
  <c r="T19" i="167"/>
  <c r="S19" i="167"/>
  <c r="R19" i="167"/>
  <c r="Q19" i="167"/>
  <c r="P19" i="167"/>
  <c r="AC18" i="167"/>
  <c r="AB18" i="167"/>
  <c r="AA18" i="167"/>
  <c r="Z18" i="167"/>
  <c r="Y18" i="167"/>
  <c r="X18" i="167"/>
  <c r="W18" i="167"/>
  <c r="V18" i="167"/>
  <c r="U18" i="167"/>
  <c r="T18" i="167"/>
  <c r="S18" i="167"/>
  <c r="R18" i="167"/>
  <c r="Q18" i="167"/>
  <c r="P18" i="167"/>
  <c r="AC17" i="167"/>
  <c r="AB17" i="167"/>
  <c r="AA17" i="167"/>
  <c r="Z17" i="167"/>
  <c r="Y17" i="167"/>
  <c r="X17" i="167"/>
  <c r="W17" i="167"/>
  <c r="V17" i="167"/>
  <c r="U17" i="167"/>
  <c r="T17" i="167"/>
  <c r="S17" i="167"/>
  <c r="R17" i="167"/>
  <c r="Q17" i="167"/>
  <c r="P17" i="167"/>
  <c r="AC16" i="167"/>
  <c r="AB16" i="167"/>
  <c r="AA16" i="167"/>
  <c r="Z16" i="167"/>
  <c r="Y16" i="167"/>
  <c r="X16" i="167"/>
  <c r="W16" i="167"/>
  <c r="V16" i="167"/>
  <c r="U16" i="167"/>
  <c r="T16" i="167"/>
  <c r="S16" i="167"/>
  <c r="R16" i="167"/>
  <c r="Q16" i="167"/>
  <c r="P16" i="167"/>
  <c r="AC15" i="167"/>
  <c r="AB15" i="167"/>
  <c r="AA15" i="167"/>
  <c r="Z15" i="167"/>
  <c r="Y15" i="167"/>
  <c r="X15" i="167"/>
  <c r="W15" i="167"/>
  <c r="V15" i="167"/>
  <c r="U15" i="167"/>
  <c r="T15" i="167"/>
  <c r="S15" i="167"/>
  <c r="R15" i="167"/>
  <c r="Q15" i="167"/>
  <c r="P15" i="167"/>
  <c r="AC14" i="167"/>
  <c r="AB14" i="167"/>
  <c r="AA14" i="167"/>
  <c r="Z14" i="167"/>
  <c r="Y14" i="167"/>
  <c r="X14" i="167"/>
  <c r="W14" i="167"/>
  <c r="V14" i="167"/>
  <c r="U14" i="167"/>
  <c r="T14" i="167"/>
  <c r="S14" i="167"/>
  <c r="R14" i="167"/>
  <c r="Q14" i="167"/>
  <c r="P14" i="167"/>
  <c r="AC13" i="167"/>
  <c r="AB13" i="167"/>
  <c r="AA13" i="167"/>
  <c r="Z13" i="167"/>
  <c r="Y13" i="167"/>
  <c r="X13" i="167"/>
  <c r="W13" i="167"/>
  <c r="V13" i="167"/>
  <c r="U13" i="167"/>
  <c r="T13" i="167"/>
  <c r="S13" i="167"/>
  <c r="R13" i="167"/>
  <c r="Q13" i="167"/>
  <c r="P13" i="167"/>
  <c r="AC12" i="167"/>
  <c r="AB12" i="167"/>
  <c r="AA12" i="167"/>
  <c r="Z12" i="167"/>
  <c r="Y12" i="167"/>
  <c r="X12" i="167"/>
  <c r="W12" i="167"/>
  <c r="V12" i="167"/>
  <c r="U12" i="167"/>
  <c r="T12" i="167"/>
  <c r="S12" i="167"/>
  <c r="R12" i="167"/>
  <c r="Q12" i="167"/>
  <c r="P12" i="167"/>
  <c r="AC11" i="167"/>
  <c r="AB11" i="167"/>
  <c r="AA11" i="167"/>
  <c r="Z11" i="167"/>
  <c r="Y11" i="167"/>
  <c r="X11" i="167"/>
  <c r="W11" i="167"/>
  <c r="V11" i="167"/>
  <c r="U11" i="167"/>
  <c r="T11" i="167"/>
  <c r="S11" i="167"/>
  <c r="R11" i="167"/>
  <c r="Q11" i="167"/>
  <c r="P11" i="167"/>
  <c r="AC10" i="167"/>
  <c r="AB10" i="167"/>
  <c r="AA10" i="167"/>
  <c r="Z10" i="167"/>
  <c r="Y10" i="167"/>
  <c r="X10" i="167"/>
  <c r="W10" i="167"/>
  <c r="V10" i="167"/>
  <c r="U10" i="167"/>
  <c r="T10" i="167"/>
  <c r="S10" i="167"/>
  <c r="R10" i="167"/>
  <c r="Q10" i="167"/>
  <c r="P10" i="167"/>
  <c r="AC9" i="167"/>
  <c r="AB9" i="167"/>
  <c r="AA9" i="167"/>
  <c r="Z9" i="167"/>
  <c r="Y9" i="167"/>
  <c r="X9" i="167"/>
  <c r="W9" i="167"/>
  <c r="V9" i="167"/>
  <c r="U9" i="167"/>
  <c r="T9" i="167"/>
  <c r="S9" i="167"/>
  <c r="R9" i="167"/>
  <c r="Q9" i="167"/>
  <c r="P9" i="167"/>
  <c r="AC8" i="167"/>
  <c r="AB8" i="167"/>
  <c r="AA8" i="167"/>
  <c r="Z8" i="167"/>
  <c r="Y8" i="167"/>
  <c r="W8" i="167"/>
  <c r="V8" i="167"/>
  <c r="U8" i="167"/>
  <c r="T8" i="167"/>
  <c r="S8" i="167"/>
  <c r="R8" i="167"/>
  <c r="P8" i="167"/>
  <c r="AC6" i="167"/>
  <c r="AB6" i="167"/>
  <c r="AA6" i="167"/>
  <c r="Z6" i="167"/>
  <c r="Y6" i="167"/>
  <c r="X6" i="167"/>
  <c r="W6" i="167"/>
  <c r="V6" i="167"/>
  <c r="U6" i="167"/>
  <c r="T6" i="167"/>
  <c r="S6" i="167"/>
  <c r="R6" i="167"/>
  <c r="Q6" i="167"/>
  <c r="L23" i="20" l="1"/>
  <c r="M23" i="20"/>
  <c r="R23" i="87"/>
  <c r="T24" i="121"/>
  <c r="R24" i="121"/>
  <c r="S24" i="121"/>
  <c r="T23" i="121"/>
  <c r="V24" i="121"/>
  <c r="U23" i="121"/>
  <c r="S23" i="121"/>
  <c r="R23" i="121"/>
  <c r="V23" i="121"/>
  <c r="T24" i="122"/>
  <c r="T23" i="122"/>
  <c r="W23" i="122"/>
  <c r="U23" i="122"/>
  <c r="V23" i="122"/>
  <c r="Y23" i="122"/>
  <c r="U24" i="122"/>
  <c r="X23" i="122"/>
  <c r="V24" i="122"/>
  <c r="W24" i="122"/>
  <c r="AB9" i="96"/>
  <c r="AB15" i="96"/>
  <c r="V24" i="96"/>
  <c r="Y23" i="96"/>
  <c r="AB10" i="96"/>
  <c r="AB16" i="96"/>
  <c r="X24" i="96"/>
  <c r="W24" i="96"/>
  <c r="Y24" i="96"/>
  <c r="AB11" i="96"/>
  <c r="AB17" i="96"/>
  <c r="AB12" i="96"/>
  <c r="AB18" i="96"/>
  <c r="X23" i="96"/>
  <c r="T23" i="96"/>
  <c r="AB13" i="96"/>
  <c r="AB19" i="96"/>
  <c r="U23" i="96"/>
  <c r="V23" i="96"/>
  <c r="AB8" i="96"/>
  <c r="AB14" i="96"/>
  <c r="AB20" i="96"/>
  <c r="AB21" i="96"/>
  <c r="W23" i="96"/>
  <c r="U23" i="94"/>
  <c r="V24" i="94"/>
  <c r="R24" i="94"/>
  <c r="R23" i="94"/>
  <c r="S23" i="94"/>
  <c r="T23" i="94"/>
  <c r="V23" i="94"/>
  <c r="S24" i="94"/>
  <c r="T24" i="94"/>
  <c r="U24" i="94"/>
  <c r="J21" i="61"/>
  <c r="J7" i="61"/>
  <c r="I10" i="61"/>
  <c r="J23" i="61"/>
  <c r="J20" i="61"/>
  <c r="I21" i="61"/>
  <c r="I16" i="61"/>
  <c r="J19" i="61"/>
  <c r="J24" i="61"/>
  <c r="J15" i="61"/>
  <c r="J18" i="61"/>
  <c r="I12" i="61"/>
  <c r="J13" i="61"/>
  <c r="J8" i="61"/>
  <c r="I7" i="61"/>
  <c r="I24" i="61"/>
  <c r="J22" i="61"/>
  <c r="J12" i="61"/>
  <c r="I18" i="61"/>
  <c r="I23" i="61"/>
  <c r="I20" i="61"/>
  <c r="I8" i="61"/>
  <c r="J11" i="61"/>
  <c r="I15" i="61"/>
  <c r="J16" i="61"/>
  <c r="J14" i="61"/>
  <c r="I17" i="61"/>
  <c r="J10" i="61"/>
  <c r="I14" i="61"/>
  <c r="J9" i="61"/>
  <c r="I13" i="61"/>
  <c r="I11" i="61"/>
  <c r="I22" i="61"/>
  <c r="I19" i="61"/>
  <c r="D24" i="59"/>
  <c r="C24" i="59"/>
  <c r="G23" i="59"/>
  <c r="H23" i="59"/>
  <c r="D23" i="59"/>
  <c r="E23" i="59"/>
  <c r="F23" i="59"/>
  <c r="L24" i="55"/>
  <c r="M24" i="55"/>
  <c r="L23" i="55"/>
  <c r="M23" i="55"/>
  <c r="I12" i="203"/>
  <c r="I8" i="203"/>
  <c r="M8" i="203"/>
  <c r="L15" i="203"/>
  <c r="L17" i="203"/>
  <c r="L21" i="203"/>
  <c r="M24" i="203"/>
  <c r="I9" i="203"/>
  <c r="D25" i="203"/>
  <c r="I18" i="203"/>
  <c r="L24" i="203"/>
  <c r="L12" i="203"/>
  <c r="L14" i="203"/>
  <c r="M12" i="203"/>
  <c r="I13" i="203"/>
  <c r="I15" i="203"/>
  <c r="L18" i="203"/>
  <c r="I20" i="203"/>
  <c r="I21" i="203"/>
  <c r="D26" i="203"/>
  <c r="L9" i="203"/>
  <c r="L11" i="203"/>
  <c r="M9" i="203"/>
  <c r="D23" i="145"/>
  <c r="D15" i="214"/>
  <c r="G12" i="214"/>
  <c r="H21" i="214"/>
  <c r="H13" i="214"/>
  <c r="D13" i="214"/>
  <c r="C26" i="214"/>
  <c r="G14" i="214"/>
  <c r="D19" i="214"/>
  <c r="B23" i="214"/>
  <c r="G13" i="214"/>
  <c r="B26" i="214"/>
  <c r="B25" i="214"/>
  <c r="B24" i="214"/>
  <c r="D21" i="214"/>
  <c r="G18" i="214"/>
  <c r="G9" i="214"/>
  <c r="G15" i="214"/>
  <c r="I13" i="173"/>
  <c r="I8" i="173"/>
  <c r="I12" i="173"/>
  <c r="I15" i="173"/>
  <c r="I24" i="170"/>
  <c r="E24" i="170"/>
  <c r="E24" i="193"/>
  <c r="B23" i="193"/>
  <c r="B24" i="193"/>
  <c r="E23" i="193"/>
  <c r="F24" i="176"/>
  <c r="M21" i="176"/>
  <c r="F23" i="175"/>
  <c r="F26" i="175"/>
  <c r="I12" i="178"/>
  <c r="I13" i="178"/>
  <c r="I16" i="178"/>
  <c r="I19" i="178"/>
  <c r="I15" i="178"/>
  <c r="I18" i="178"/>
  <c r="I9" i="178"/>
  <c r="I22" i="178"/>
  <c r="H19" i="214"/>
  <c r="H17" i="214"/>
  <c r="G16" i="214"/>
  <c r="G17" i="214"/>
  <c r="L23" i="95"/>
  <c r="L24" i="95"/>
  <c r="M24" i="95"/>
  <c r="H24" i="59"/>
  <c r="C23" i="59"/>
  <c r="B24" i="59"/>
  <c r="E24" i="59"/>
  <c r="F24" i="59"/>
  <c r="G24" i="59"/>
  <c r="I22" i="177"/>
  <c r="D11" i="214"/>
  <c r="G20" i="214"/>
  <c r="D9" i="214"/>
  <c r="D17" i="214"/>
  <c r="G11" i="214"/>
  <c r="J24" i="170"/>
  <c r="L24" i="170"/>
  <c r="D24" i="170"/>
  <c r="G24" i="170"/>
  <c r="G10" i="214"/>
  <c r="G8" i="214"/>
  <c r="G21" i="214"/>
  <c r="G19" i="214"/>
  <c r="D7" i="214"/>
  <c r="C23" i="214"/>
  <c r="D8" i="214"/>
  <c r="D10" i="214"/>
  <c r="D12" i="214"/>
  <c r="D14" i="214"/>
  <c r="D16" i="214"/>
  <c r="D18" i="214"/>
  <c r="D20" i="214"/>
  <c r="C24" i="214"/>
  <c r="H8" i="214"/>
  <c r="H10" i="214"/>
  <c r="H12" i="214"/>
  <c r="H14" i="214"/>
  <c r="H16" i="214"/>
  <c r="H18" i="214"/>
  <c r="H20" i="214"/>
  <c r="C25" i="214"/>
  <c r="F24" i="170"/>
  <c r="M23" i="170"/>
  <c r="M24" i="170"/>
  <c r="B24" i="170"/>
  <c r="J23" i="170"/>
  <c r="B23" i="170"/>
  <c r="C24" i="170"/>
  <c r="H24" i="170"/>
  <c r="L23" i="170"/>
  <c r="K24" i="170"/>
  <c r="C23" i="170"/>
  <c r="D23" i="170"/>
  <c r="K23" i="170"/>
  <c r="E23" i="170"/>
  <c r="F23" i="170"/>
  <c r="G23" i="170"/>
  <c r="H23" i="170"/>
  <c r="I23" i="170"/>
  <c r="H23" i="193"/>
  <c r="H24" i="193"/>
  <c r="J23" i="193"/>
  <c r="J24" i="193"/>
  <c r="K23" i="193"/>
  <c r="K24" i="193"/>
  <c r="F23" i="193"/>
  <c r="F24" i="193"/>
  <c r="G23" i="193"/>
  <c r="G24" i="193"/>
  <c r="I23" i="193"/>
  <c r="I24" i="193"/>
  <c r="L23" i="193"/>
  <c r="M23" i="193"/>
  <c r="M24" i="193"/>
  <c r="C23" i="193"/>
  <c r="C24" i="193"/>
  <c r="D23" i="193"/>
  <c r="D24" i="193"/>
  <c r="Q13" i="18"/>
  <c r="Q12" i="18"/>
  <c r="Q18" i="18"/>
  <c r="Q8" i="18"/>
  <c r="N11" i="18"/>
  <c r="N12" i="18"/>
  <c r="E26" i="18"/>
  <c r="Q14" i="18"/>
  <c r="N17" i="18"/>
  <c r="N18" i="18"/>
  <c r="Q20" i="18"/>
  <c r="E25" i="18"/>
  <c r="D23" i="172"/>
  <c r="D24" i="172"/>
  <c r="D25" i="172"/>
  <c r="I21" i="172"/>
  <c r="I19" i="203"/>
  <c r="I14" i="203"/>
  <c r="I17" i="203"/>
  <c r="I16" i="203"/>
  <c r="L7" i="203"/>
  <c r="L10" i="203"/>
  <c r="L13" i="203"/>
  <c r="L16" i="203"/>
  <c r="L19" i="203"/>
  <c r="D23" i="203"/>
  <c r="M10" i="203"/>
  <c r="M13" i="203"/>
  <c r="M16" i="203"/>
  <c r="M19" i="203"/>
  <c r="D24" i="203"/>
  <c r="I11" i="203"/>
  <c r="M21" i="145"/>
  <c r="D26" i="145"/>
  <c r="L24" i="145"/>
  <c r="M24" i="145"/>
  <c r="D24" i="145"/>
  <c r="I21" i="145"/>
  <c r="D25" i="145"/>
  <c r="L23" i="145"/>
  <c r="M23" i="145"/>
  <c r="R24" i="87"/>
  <c r="S24" i="87"/>
  <c r="S23" i="87"/>
  <c r="I9" i="61"/>
  <c r="J17" i="61"/>
  <c r="I19" i="173"/>
  <c r="D25" i="173"/>
  <c r="D23" i="173"/>
  <c r="I10" i="173"/>
  <c r="I16" i="173"/>
  <c r="I18" i="173"/>
  <c r="I20" i="173"/>
  <c r="I9" i="173"/>
  <c r="I17" i="173"/>
  <c r="D26" i="173"/>
  <c r="I14" i="173"/>
  <c r="I11" i="173"/>
  <c r="D24" i="173"/>
  <c r="I21" i="173"/>
  <c r="T24" i="96"/>
  <c r="AB7" i="96"/>
  <c r="M23" i="95"/>
  <c r="B23" i="59"/>
  <c r="D26" i="214" l="1"/>
  <c r="D25" i="214"/>
  <c r="D24" i="214"/>
  <c r="I11" i="214"/>
  <c r="I10" i="214"/>
  <c r="I13" i="214"/>
  <c r="I12" i="214"/>
  <c r="I9" i="214"/>
  <c r="I8" i="214"/>
  <c r="D23" i="214"/>
  <c r="I21" i="214"/>
  <c r="I20" i="214"/>
  <c r="I19" i="214"/>
  <c r="I18" i="214"/>
  <c r="I16" i="214"/>
  <c r="I17" i="214"/>
  <c r="I15" i="214"/>
  <c r="I14" i="214"/>
  <c r="Q16" i="18"/>
  <c r="Q17" i="18"/>
  <c r="Q10" i="18"/>
  <c r="H25" i="18"/>
  <c r="H26" i="18"/>
  <c r="Q21" i="18"/>
  <c r="Q15" i="18"/>
  <c r="Q11" i="18"/>
  <c r="Q9" i="18"/>
  <c r="L23" i="203"/>
  <c r="M23" i="203"/>
</calcChain>
</file>

<file path=xl/sharedStrings.xml><?xml version="1.0" encoding="utf-8"?>
<sst xmlns="http://schemas.openxmlformats.org/spreadsheetml/2006/main" count="1182" uniqueCount="477">
  <si>
    <t>Total</t>
  </si>
  <si>
    <t>Equity</t>
  </si>
  <si>
    <t>Bonds</t>
  </si>
  <si>
    <t>Equities</t>
  </si>
  <si>
    <t>NYSE</t>
  </si>
  <si>
    <t>Other</t>
  </si>
  <si>
    <t xml:space="preserve"> </t>
  </si>
  <si>
    <t>Contents</t>
  </si>
  <si>
    <t>Foreign Exchange Rates</t>
  </si>
  <si>
    <t>Institutional</t>
  </si>
  <si>
    <t>Source: Dealogic</t>
  </si>
  <si>
    <t>Tab</t>
  </si>
  <si>
    <t>Institutions</t>
  </si>
  <si>
    <t>Households</t>
  </si>
  <si>
    <t>Japan</t>
  </si>
  <si>
    <t>Stocks</t>
  </si>
  <si>
    <t>France</t>
  </si>
  <si>
    <t>Canada</t>
  </si>
  <si>
    <t>Singapore</t>
  </si>
  <si>
    <t>Germany</t>
  </si>
  <si>
    <t>Australia</t>
  </si>
  <si>
    <t>GDP</t>
  </si>
  <si>
    <t>Outlays</t>
  </si>
  <si>
    <t>Receipts</t>
  </si>
  <si>
    <t>Sources: U.S. Bureau of Economic Analysis; U.S. Department of Labor</t>
  </si>
  <si>
    <t>Mutual Funds</t>
  </si>
  <si>
    <t>Life Insurance Companies</t>
  </si>
  <si>
    <t>Total Debt</t>
  </si>
  <si>
    <t>S&amp;P 500</t>
  </si>
  <si>
    <t>Interest Rates</t>
  </si>
  <si>
    <t>Precious Metals</t>
  </si>
  <si>
    <t>Non-Precious Metals</t>
  </si>
  <si>
    <t>Retail</t>
  </si>
  <si>
    <t>Exchange Traded</t>
  </si>
  <si>
    <t>Private Pension Funds</t>
  </si>
  <si>
    <t>Federal Government</t>
  </si>
  <si>
    <t>Defined Contribution</t>
  </si>
  <si>
    <t>ABS</t>
  </si>
  <si>
    <t>Foreign</t>
  </si>
  <si>
    <t>State &amp; Local Governments</t>
  </si>
  <si>
    <t>Exchange-Traded Funds</t>
  </si>
  <si>
    <t>Broker/Dealers</t>
  </si>
  <si>
    <t>Federal Gov't Retirement Funds</t>
  </si>
  <si>
    <t>Closed-End Funds</t>
  </si>
  <si>
    <t>State &amp; Local Gov't Retirement Funds</t>
  </si>
  <si>
    <t>1-10</t>
  </si>
  <si>
    <t>1-11</t>
  </si>
  <si>
    <t>1-12</t>
  </si>
  <si>
    <t>Return to the Table of Contents</t>
  </si>
  <si>
    <t>Property Casualty Companies</t>
  </si>
  <si>
    <t>Canadian Dollar</t>
  </si>
  <si>
    <t>Euro</t>
  </si>
  <si>
    <t>China</t>
  </si>
  <si>
    <t>Pre-Tax Net Income</t>
  </si>
  <si>
    <t>Sources: U.S. Department of Labor, Bureau of Labor Statistics</t>
  </si>
  <si>
    <t>Source: Federal Reserve Bank of New York, Municipal Securities Rulemaking Board, FINRA TRACE</t>
  </si>
  <si>
    <t>FINRA-Registered Broker-Dealers Financial Results</t>
  </si>
  <si>
    <t>$ Billions</t>
  </si>
  <si>
    <t>Global Capital Markets</t>
  </si>
  <si>
    <t>Global Long-Term Bond Issuance</t>
  </si>
  <si>
    <t>Global Mergers and Acquisitions – Announced and Completed</t>
  </si>
  <si>
    <t>Savings &amp; Investment</t>
  </si>
  <si>
    <t>1-13</t>
  </si>
  <si>
    <t>1-14</t>
  </si>
  <si>
    <t>Source: Bank of International Settlements (BIS)</t>
  </si>
  <si>
    <t>Source: Bank for International Settlements (BIS)</t>
  </si>
  <si>
    <t>Global Bond Market Outstanding - Value</t>
  </si>
  <si>
    <t>Source: World Federation of Exchanges</t>
  </si>
  <si>
    <t>Private</t>
  </si>
  <si>
    <t>Defined 
Benefit</t>
  </si>
  <si>
    <t>Monetary Authority</t>
  </si>
  <si>
    <t>American Depositary Receipts (ADRs)</t>
  </si>
  <si>
    <t>Source: Dealogic Investment Banking Revenue Analytics</t>
  </si>
  <si>
    <t>Agriculture</t>
  </si>
  <si>
    <t>Currency</t>
  </si>
  <si>
    <t>Energy</t>
  </si>
  <si>
    <t>Individual Equity</t>
  </si>
  <si>
    <t>Equity
Index</t>
  </si>
  <si>
    <t>British
Pound</t>
  </si>
  <si>
    <t>Japanese Yen</t>
  </si>
  <si>
    <t>FINRA-Registered Firms and Registered Representative- Charts</t>
  </si>
  <si>
    <t>Municipal Bond Average Daily Trading – Dollar Volume</t>
  </si>
  <si>
    <t>Global Equity Issuance</t>
  </si>
  <si>
    <t>Household Saving Rates of Major Nations</t>
  </si>
  <si>
    <t>Nonfinancial corporate business</t>
  </si>
  <si>
    <t>IPOs</t>
  </si>
  <si>
    <t>SIFMA Capital Markets Fact Book</t>
  </si>
  <si>
    <t>5-Year CAGR</t>
  </si>
  <si>
    <t>Average</t>
  </si>
  <si>
    <t>Revenues</t>
  </si>
  <si>
    <t>Expenses</t>
  </si>
  <si>
    <t>Broker-Dealers &amp; Registered Representatives Data</t>
  </si>
  <si>
    <t>Securities Industry</t>
  </si>
  <si>
    <t>% of Total</t>
  </si>
  <si>
    <t>Sources: Bloomberg, Refinitiv, Dealogic</t>
  </si>
  <si>
    <t>Surplus/ (Deficit)</t>
  </si>
  <si>
    <t>US 401(K) Assets</t>
  </si>
  <si>
    <t>Source: The Federal Reserve - Financial Accounts of the United States</t>
  </si>
  <si>
    <t>Global Bond Market Outstanding - Share of Total</t>
  </si>
  <si>
    <t>Source: Bloomberg</t>
  </si>
  <si>
    <t>Note: Includes market capitalization of domestic companies only.</t>
  </si>
  <si>
    <t>Municipal Bond Average Daily Trading – Number of Trades</t>
  </si>
  <si>
    <t>Debt Held by Public</t>
  </si>
  <si>
    <t>Source: Economic Report of the President</t>
  </si>
  <si>
    <t>Y/Y % Change</t>
  </si>
  <si>
    <t>Source: Bloomberg, Dealogic, Refinitiv</t>
  </si>
  <si>
    <t>Options Contracts Traded on U.S. Exchanges</t>
  </si>
  <si>
    <t>Futures Contracts Traded on U.S. Exchanges</t>
  </si>
  <si>
    <t>Global Bond and Equity Issuance - Charts</t>
  </si>
  <si>
    <t>Y/Y Change</t>
  </si>
  <si>
    <t>Change Total</t>
  </si>
  <si>
    <t>International Security Offerings by All Issuers - Market Value</t>
  </si>
  <si>
    <t>International Security Offerings by All Issuers - Number of Issues</t>
  </si>
  <si>
    <t>International Security Offerings by U.S. Issuers - Market Value</t>
  </si>
  <si>
    <t>International Security Offerings by U.S. Issuers - Number of Issues</t>
  </si>
  <si>
    <t>Source: The Federal Reserve</t>
  </si>
  <si>
    <t>Net Assets and Number of Exchange-Traded Funds (ETFs) - Chart</t>
  </si>
  <si>
    <t>Major Global Stock Market Indexes</t>
  </si>
  <si>
    <t>Source: U.S. Treasury, Treasury International Capital (TIC) System</t>
  </si>
  <si>
    <t>Global Equity Markets Capitalization - Market Value</t>
  </si>
  <si>
    <t>Global Equity Markets Capitalization - Share of Total</t>
  </si>
  <si>
    <t>1-15</t>
  </si>
  <si>
    <t>1-16</t>
  </si>
  <si>
    <t>1-17</t>
  </si>
  <si>
    <t>1-18</t>
  </si>
  <si>
    <t>1-19</t>
  </si>
  <si>
    <t>1-20</t>
  </si>
  <si>
    <t>1-21</t>
  </si>
  <si>
    <t>1-22</t>
  </si>
  <si>
    <t>1-23</t>
  </si>
  <si>
    <t>1-24</t>
  </si>
  <si>
    <t>1-01</t>
  </si>
  <si>
    <t>1-02</t>
  </si>
  <si>
    <t>1-03</t>
  </si>
  <si>
    <t>1-04</t>
  </si>
  <si>
    <t>1-05</t>
  </si>
  <si>
    <t>1-06</t>
  </si>
  <si>
    <t>1-07</t>
  </si>
  <si>
    <t>1-08</t>
  </si>
  <si>
    <t>1-09</t>
  </si>
  <si>
    <t>U.S. Private Placements – Value</t>
  </si>
  <si>
    <t>U.S. Stock Market Capitalization</t>
  </si>
  <si>
    <t>U.S. Stock Market Indices</t>
  </si>
  <si>
    <t>U.S. Interest Rates and Bond Yields</t>
  </si>
  <si>
    <t>U.S. Mergers and Acquisitions – Announced and Completed</t>
  </si>
  <si>
    <t>U.S. Equity Markets Average Daily Trading Volume – Charts</t>
  </si>
  <si>
    <t>U.S. Mutual Fund Assets</t>
  </si>
  <si>
    <t>U.S. Mutual Fund Net New Cash Flow</t>
  </si>
  <si>
    <t>Global Investment Banking Net Revenues by Product - Charts</t>
  </si>
  <si>
    <t>Global Investment Banking Net Revenues by Region</t>
  </si>
  <si>
    <t>U.S. Holdings of Foreign Securities</t>
  </si>
  <si>
    <t>U.S. Gross Activity in Foreign Securities</t>
  </si>
  <si>
    <t>U.S. Net Purchases of Foreign Securities</t>
  </si>
  <si>
    <t>U.S. Gross Activity in Foreign Equities by Region/Country</t>
  </si>
  <si>
    <t>Foreign Holdings of U.S. Securities</t>
  </si>
  <si>
    <t>Foreign Gross Activity in U.S. Securities</t>
  </si>
  <si>
    <t>Foreign Net Purchases of U.S. Securities</t>
  </si>
  <si>
    <t>Foreign Gross Activity in U.S. Equities by Region/Country</t>
  </si>
  <si>
    <t>U.S. Net Purchases of Foreign Equities by Region/Country</t>
  </si>
  <si>
    <t>Foreign Net Purchases of U.S. Equities by Region/Country</t>
  </si>
  <si>
    <t>U.S. Household Liquid Financial Assets - Market Value</t>
  </si>
  <si>
    <t>U.S. Household Liquid Financial Assets - Share of Total</t>
  </si>
  <si>
    <t>U.S. Holdings of Equities by Type of Holder - Market Value</t>
  </si>
  <si>
    <t>U.S. Holdings of Equities by Type of Holder - Share of Total</t>
  </si>
  <si>
    <t>U.S. Net Acquisitions of Corporate Equities by Type of Holder</t>
  </si>
  <si>
    <t>U.S. Retirement Assets</t>
  </si>
  <si>
    <t>U.S. Private Pension Fund Assets Investment Mix</t>
  </si>
  <si>
    <t>U.S. Defined Benefit Plan Asset Investment Mix</t>
  </si>
  <si>
    <t>U.S. Defined Contribution Plan Asset Investment Mix</t>
  </si>
  <si>
    <t>U.S. Individual Retirement Account (IRA) Assets</t>
  </si>
  <si>
    <t>U.S. Economic Indicators</t>
  </si>
  <si>
    <t>U.S. Federal Receipts, Outlays, Deficit and Debt</t>
  </si>
  <si>
    <t>U.S. Securities Industry Employment</t>
  </si>
  <si>
    <t>Sources: Intercontinental Exchange (ICE), SIFMA DataBank</t>
  </si>
  <si>
    <t>NYSE Member Firms Aggregate Financial Results</t>
  </si>
  <si>
    <t>NYSE Member Firms Aggregate Total Capital and Equity Capital - Charts</t>
  </si>
  <si>
    <t>Source: FINRA</t>
  </si>
  <si>
    <t>Registered Representatives</t>
  </si>
  <si>
    <t>U.S. Investment Banking Net Revenues by Product - Charts</t>
  </si>
  <si>
    <t>U.S. Capital Markets</t>
  </si>
  <si>
    <t>U.S. Private Placements – Number of Issues</t>
  </si>
  <si>
    <t>U.S. Long-Term Municipal Bond Issuance – Value</t>
  </si>
  <si>
    <t>U.S. Long-Term Municipal Bond Issuance – Number of Issues</t>
  </si>
  <si>
    <t>U.S. Long-Term Municipal Bond Issuance – Number of Issuers</t>
  </si>
  <si>
    <t>Bank Qualified U.S. Municipal Bond Issuance</t>
  </si>
  <si>
    <t>U.S. Equity and Debt Outstanding</t>
  </si>
  <si>
    <t>Global Derivatives Market Outstanding - Notional Principal</t>
  </si>
  <si>
    <t>U.S. Investor Participation</t>
  </si>
  <si>
    <t>U.S. Holdings of Equities – Market Value</t>
  </si>
  <si>
    <t>U.S. Family Holdings of Stock</t>
  </si>
  <si>
    <t>U.S. Household Equity Ownership</t>
  </si>
  <si>
    <t>U.S. Private Pension Funds Assets</t>
  </si>
  <si>
    <t>1-25</t>
  </si>
  <si>
    <t>1-26</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</si>
  <si>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</si>
  <si>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</si>
  <si>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</si>
  <si>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</si>
  <si>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</si>
  <si>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</si>
  <si>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</si>
  <si>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</si>
  <si>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</si>
  <si>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</si>
  <si>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</si>
  <si>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</si>
  <si>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</si>
  <si>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</si>
  <si>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</si>
  <si>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</si>
  <si>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</si>
  <si>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</si>
  <si>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</si>
  <si>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</si>
  <si>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</si>
  <si>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</si>
  <si>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</si>
  <si>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</si>
  <si>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</si>
  <si>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</si>
  <si>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3-01</t>
  </si>
  <si>
    <t>3-02</t>
  </si>
  <si>
    <t>3-03</t>
  </si>
  <si>
    <t>3-04</t>
  </si>
  <si>
    <t>3-05</t>
  </si>
  <si>
    <t>3-06</t>
  </si>
  <si>
    <t>3-07</t>
  </si>
  <si>
    <t>3-08</t>
  </si>
  <si>
    <t>4-01</t>
  </si>
  <si>
    <t>4-02</t>
  </si>
  <si>
    <t>4-03</t>
  </si>
  <si>
    <t>4-04</t>
  </si>
  <si>
    <t>4-05</t>
  </si>
  <si>
    <t>4-06</t>
  </si>
  <si>
    <t>4-07</t>
  </si>
  <si>
    <t>4-08</t>
  </si>
  <si>
    <t>4-09</t>
  </si>
  <si>
    <t>4-10</t>
  </si>
  <si>
    <t>5-01</t>
  </si>
  <si>
    <t>5-02</t>
  </si>
  <si>
    <t>5-03</t>
  </si>
  <si>
    <t>5-04</t>
  </si>
  <si>
    <t>5-05</t>
  </si>
  <si>
    <t>5-06</t>
  </si>
  <si>
    <t>Note: Includes M&amp;A, debt capital markets, equity capital markets, and syndicated lending net revenues.</t>
  </si>
  <si>
    <r>
      <t xml:space="preserve">Families with stock holdings, direct or indirect 
</t>
    </r>
    <r>
      <rPr>
        <i/>
        <sz val="10"/>
        <rFont val="Arial"/>
        <family val="2"/>
        <scheme val="major"/>
      </rPr>
      <t>(% of all families)</t>
    </r>
  </si>
  <si>
    <r>
      <t xml:space="preserve">Stock held by families
</t>
    </r>
    <r>
      <rPr>
        <i/>
        <sz val="10"/>
        <rFont val="Arial"/>
        <family val="2"/>
        <scheme val="major"/>
      </rPr>
      <t>(% of total family financial assets)</t>
    </r>
  </si>
  <si>
    <t>Note: Based on Financial and Operational Combined Uniform Single (FOCUS) Reports.</t>
  </si>
  <si>
    <t>Global Bond Market Outstanding and Global Equity Market Capitalization - Charts</t>
  </si>
  <si>
    <t>Regional</t>
  </si>
  <si>
    <t>US</t>
  </si>
  <si>
    <t>UK</t>
  </si>
  <si>
    <t>EM</t>
  </si>
  <si>
    <t>Dollar Amount</t>
  </si>
  <si>
    <t>Equity
Capital</t>
  </si>
  <si>
    <t>Total
Capital</t>
  </si>
  <si>
    <t>FINRA-Registered Broker-Dealers, Registered Representatives and Investment Advisors by State - Maps</t>
  </si>
  <si>
    <t>Russell 2000</t>
  </si>
  <si>
    <t>Source: Federal Reserve Board, St. Louis Federal Reserve Bank, S&amp;P Dow Jones Indices</t>
  </si>
  <si>
    <t>5-07</t>
  </si>
  <si>
    <t>Sources: Investment Company Institute and Strategic Insight Simfund</t>
  </si>
  <si>
    <t>Total US Holdings</t>
  </si>
  <si>
    <t>U.S. Chartered Depository Institutions</t>
  </si>
  <si>
    <t>2010</t>
  </si>
  <si>
    <t>2011</t>
  </si>
  <si>
    <t>2012</t>
  </si>
  <si>
    <t>2013</t>
  </si>
  <si>
    <t>2014</t>
  </si>
  <si>
    <t>2015</t>
  </si>
  <si>
    <t>2016</t>
  </si>
  <si>
    <t>2017</t>
  </si>
  <si>
    <t>2018</t>
  </si>
  <si>
    <t>2019</t>
  </si>
  <si>
    <t>2020</t>
  </si>
  <si>
    <t>Source: OECD Database, OECD Economic Outlook</t>
  </si>
  <si>
    <t>Source: Deutsche Bank</t>
  </si>
  <si>
    <t>U.S. Fixed Income Securities Issuance – Value</t>
  </si>
  <si>
    <t>U.S. Equity Issuance – Value</t>
  </si>
  <si>
    <t>U.S. Equity Issuance – Number of Issues</t>
  </si>
  <si>
    <t>U.S. Fixed Income Securities Issuance – Number of Issues</t>
  </si>
  <si>
    <t>n/a</t>
  </si>
  <si>
    <t>Corporate Bonds and Equity Issuance in the U.S. and U.S. Initial Public Offerings - Charts</t>
  </si>
  <si>
    <t>Sources: Bloomberg, Refinitiv, Treasury, US Agencies</t>
  </si>
  <si>
    <t>MBS</t>
  </si>
  <si>
    <t>U.S. Fixed Income Securities Average Daily Trading Volume</t>
  </si>
  <si>
    <t>Trading Activity of NYSE- and Nasdaq-listed Stocks</t>
  </si>
  <si>
    <t>Nasdaq</t>
  </si>
  <si>
    <t>Annuities</t>
  </si>
  <si>
    <t>Govt: State/Local</t>
  </si>
  <si>
    <t>Govt: Fed</t>
  </si>
  <si>
    <t>IRAs</t>
  </si>
  <si>
    <t>EU</t>
  </si>
  <si>
    <t>HK</t>
  </si>
  <si>
    <t>DM</t>
  </si>
  <si>
    <t>check</t>
  </si>
  <si>
    <t>Over-the-Counter</t>
  </si>
  <si>
    <t>Global Equity Market Capitalization</t>
  </si>
  <si>
    <t>Global Fixed Income Market Outstanding - Value</t>
  </si>
  <si>
    <t>Global Fixed Income Market Outstanding - Share of Total</t>
  </si>
  <si>
    <t>Corporates</t>
  </si>
  <si>
    <t>UST</t>
  </si>
  <si>
    <t>Agency &amp; MBS</t>
  </si>
  <si>
    <t>Agency</t>
  </si>
  <si>
    <t>Global Fixed Income and Equity Issuance - Charts</t>
  </si>
  <si>
    <t>US Holdings of Foreign Securities</t>
  </si>
  <si>
    <t>US Gross Activity in Foreign Securities</t>
  </si>
  <si>
    <t>US Net Purchases of Foreign Securities</t>
  </si>
  <si>
    <t>Foreign Gross Activity in US Securities</t>
  </si>
  <si>
    <t>Foreign Net Purchases of US Securities</t>
  </si>
  <si>
    <t>Foreign Gross Activity in US Equities by Region/Country</t>
  </si>
  <si>
    <t>Foreign Net Purchases of US Equities by Region/Country</t>
  </si>
  <si>
    <t>Canada:
S&amp;P/TSX</t>
  </si>
  <si>
    <t>France:
CAC 40</t>
  </si>
  <si>
    <t>Germany:
DAX</t>
  </si>
  <si>
    <t>Hong Kong:
Hang Seng</t>
  </si>
  <si>
    <t>Japan:
Nikkei 225</t>
  </si>
  <si>
    <t xml:space="preserve"> UK:
FTSE 100</t>
  </si>
  <si>
    <t xml:space="preserve"> Index</t>
  </si>
  <si>
    <t>Sponsored</t>
  </si>
  <si>
    <t>Unsponsored</t>
  </si>
  <si>
    <t>Share Volume (B)</t>
  </si>
  <si>
    <t>Dollar Volume ($B)</t>
  </si>
  <si>
    <t># Firms</t>
  </si>
  <si>
    <t>Broker-
Dealers</t>
  </si>
  <si>
    <t>Revenue</t>
  </si>
  <si>
    <t>Pre-Tax Profit</t>
  </si>
  <si>
    <t xml:space="preserve">NYSE Member Firms Aggregate Total Capital and Equity Capital </t>
  </si>
  <si>
    <t>US Securities Industry Employment</t>
  </si>
  <si>
    <t>NYS</t>
  </si>
  <si>
    <t>NYC</t>
  </si>
  <si>
    <t>US Investment Banking Revenues by Product</t>
  </si>
  <si>
    <t>Note: Year end data, not seasonally adjusted, as per NAICS code 523; nationwide data is based on securities, commodity contracts, investments, and funds and trusts industry while state and city data is based on Financial investments and related activities including financial vehicles industry. NYS = New York State, NYC = New York City</t>
  </si>
  <si>
    <t>US Private Pension Fund Assets</t>
  </si>
  <si>
    <t>Note: Includes claims of pension funds on sponsor (i.e., unfunded defined benefit pension entitlements)</t>
  </si>
  <si>
    <t>Cash</t>
  </si>
  <si>
    <t>Claims</t>
  </si>
  <si>
    <t>MFs</t>
  </si>
  <si>
    <t>US Private Pension Fund Assets Investment Mix</t>
  </si>
  <si>
    <t>US Defined Benefit Plan Asset Investment Mix</t>
  </si>
  <si>
    <t>US Defined Contribution Plan Asset Investment Mix</t>
  </si>
  <si>
    <t>US Economic Indicators</t>
  </si>
  <si>
    <t>US Federal Receipts, Outlays, Deficit and Debt</t>
  </si>
  <si>
    <t>Real GDP ($B)</t>
  </si>
  <si>
    <t>CPI</t>
  </si>
  <si>
    <t>Nominal      GDP ($B)</t>
  </si>
  <si>
    <t>UE Rate</t>
  </si>
  <si>
    <t>Savings Rate</t>
  </si>
  <si>
    <t>Deposits</t>
  </si>
  <si>
    <t>US Holdings of Equities - Market Value</t>
  </si>
  <si>
    <t>Note: Household sector includes nonprofit organizations; includes both directly and indirectly held equities (i.e. through mutual funds)</t>
  </si>
  <si>
    <t>US Household Stock Ownership</t>
  </si>
  <si>
    <t>US Household Equity Ownership - Market Value</t>
  </si>
  <si>
    <t>US Household Liquid Financial Assets - Market Value</t>
  </si>
  <si>
    <t>MMFs</t>
  </si>
  <si>
    <t>Munis</t>
  </si>
  <si>
    <t>UST, Agency</t>
  </si>
  <si>
    <t>US Household Liquid Financial Assets - Share of Total</t>
  </si>
  <si>
    <t>US Holdings of Equities by Type of Holder - Market Value</t>
  </si>
  <si>
    <t>US Holdings of Equities by Type of Holder - Share of Total</t>
  </si>
  <si>
    <t>US Net Acquisitions of Corporate Equities by Type of Holder</t>
  </si>
  <si>
    <t>Note: Households include non-profit organizations. Other contains foreign banking offices in the US and funding corporations</t>
  </si>
  <si>
    <t>US Fixed Income Securities Issuance – Value</t>
  </si>
  <si>
    <t>Note: Market capitalization of listed domestic companies. EU = European Union, HK = Hong Kong, DM = developed markets, EM = emerging markets, DM/EM exclude countries listed in the table</t>
  </si>
  <si>
    <t>US Equity Issuance – Value</t>
  </si>
  <si>
    <t>US Corporate Bond and Equity Issuance - Charts</t>
  </si>
  <si>
    <t>US Stock Market Capitalization</t>
  </si>
  <si>
    <t>US Stock Market Indices</t>
  </si>
  <si>
    <t>US Interest Rates and Bond Yields</t>
  </si>
  <si>
    <t>US Fixed Income Securities Average Daily Trading Volume</t>
  </si>
  <si>
    <t>Trading Activity of NYSE and Nasdaq Listed Stocks</t>
  </si>
  <si>
    <t>Futures Contracts Traded on US Exchanges</t>
  </si>
  <si>
    <t>Options Contracts Traded on US Exchanges</t>
  </si>
  <si>
    <t>Secondaries</t>
  </si>
  <si>
    <t>Total CS</t>
  </si>
  <si>
    <t>Preferreds</t>
  </si>
  <si>
    <t>DJIA</t>
  </si>
  <si>
    <t>3M UST</t>
  </si>
  <si>
    <t>2Y UST</t>
  </si>
  <si>
    <t>10Y UST</t>
  </si>
  <si>
    <t>30Y UST</t>
  </si>
  <si>
    <t>Aaa Corporates</t>
  </si>
  <si>
    <t>Baa Corporates</t>
  </si>
  <si>
    <t>20Y HG Munis</t>
  </si>
  <si>
    <t>Prime</t>
  </si>
  <si>
    <t>Fed Funds</t>
  </si>
  <si>
    <t>Note: Institutional trades defined as trade sizes greater than $100,000</t>
  </si>
  <si>
    <t>Note: ADV = average daily volume</t>
  </si>
  <si>
    <t xml:space="preserve">Investment Advisor Firms </t>
  </si>
  <si>
    <t>Branch Offices</t>
  </si>
  <si>
    <t>FINRA Registered Broker-Dealer Financials ($B)</t>
  </si>
  <si>
    <t>1-27</t>
  </si>
  <si>
    <t>1-28</t>
  </si>
  <si>
    <t>1-29</t>
  </si>
  <si>
    <t>Annual Volume
(M shares)</t>
  </si>
  <si>
    <t>ADV
(M shares)</t>
  </si>
  <si>
    <t>Source: Cboe Exchange, Inc.</t>
  </si>
  <si>
    <t>US:
S&amp;P 500</t>
  </si>
  <si>
    <t>Pre-Tax Profit Margin</t>
  </si>
  <si>
    <t xml:space="preserve">Pre-Tax ROE </t>
  </si>
  <si>
    <t>Core CPI</t>
  </si>
  <si>
    <t>2021</t>
  </si>
  <si>
    <t>2022</t>
  </si>
  <si>
    <t>5Y CAGR</t>
  </si>
  <si>
    <t>10Y CAGR</t>
  </si>
  <si>
    <t>Total Assets</t>
  </si>
  <si>
    <r>
      <t xml:space="preserve">Median value of stock held among families 
</t>
    </r>
    <r>
      <rPr>
        <i/>
        <sz val="10"/>
        <rFont val="Arial"/>
        <family val="2"/>
        <scheme val="major"/>
      </rPr>
      <t>(thousands of 2022 dollars)</t>
    </r>
  </si>
  <si>
    <t>India</t>
  </si>
  <si>
    <t>US Equity Markets Average Daily Trading Volume</t>
  </si>
  <si>
    <t>US Gross Activity in Foreign Equities by Region/Country</t>
  </si>
  <si>
    <t>Foreign Holdings of US Securities</t>
  </si>
  <si>
    <t>US Retirement Assets</t>
  </si>
  <si>
    <t>U. S. Chartered Depository Institutions</t>
  </si>
  <si>
    <t>2023</t>
  </si>
  <si>
    <t>Switzerland</t>
  </si>
  <si>
    <t>Source: The Federal Reserve, 2022 Survey of Consumer Finances (triennial survey)</t>
  </si>
  <si>
    <t>($B)</t>
  </si>
  <si>
    <t>(Y/Y)</t>
  </si>
  <si>
    <t>(#)</t>
  </si>
  <si>
    <t>($)</t>
  </si>
  <si>
    <t>(% Total)</t>
  </si>
  <si>
    <t>($M)</t>
  </si>
  <si>
    <t>(#B)</t>
  </si>
  <si>
    <t>(#M)</t>
  </si>
  <si>
    <t xml:space="preserve">($B) </t>
  </si>
  <si>
    <t>% Total</t>
  </si>
  <si>
    <t>(#K)</t>
  </si>
  <si>
    <t>US Municipal Bond Average Daily Trading – Dollar Volume</t>
  </si>
  <si>
    <t>US Municipal Bond Average Daily Trading – Number of Trades</t>
  </si>
  <si>
    <t>Annual Notional Value
($B)</t>
  </si>
  <si>
    <t>Average Daily Notional Value
($B)</t>
  </si>
  <si>
    <t>Most Recent Year: 2024</t>
  </si>
  <si>
    <t>2024</t>
  </si>
  <si>
    <t>Note: Includes both directly and indirectly held publicly traded stock (i.e. through mutual funds or retirement accounts); 2022 is the latest data available at the time of publication. The 2025 survey results is expected to be published in late 2026.</t>
  </si>
  <si>
    <t>Note: Fiscal year data, GDP = gross domestic product</t>
  </si>
  <si>
    <t>Note: Bonds include UST, Agency, GSE-backed securities, corporate &amp; foreign bonds. MF = mutual funds. Cash includes checkable deposits and currency, time and savings deposits, money market mutual fund shares, repo and reverse repo agreements, and commercial paper. Claims include total liabilities of pension entitlements, negative values indicate overfunding. Other = mortgages, unallocated insurance contracts, contributions receivable, and unidentified miscellaneous assets</t>
  </si>
  <si>
    <t>Change of methodology (see note)</t>
  </si>
  <si>
    <t>2023*</t>
  </si>
  <si>
    <t>Note: Gross activity = purchases + sales. Includes long-term securities only. 2023 data excludes the month of January. Starting in February 2023, U.S. purchases and sales of foreign securities for a given country refer to securities issued by that country, in contrast to the previous breakdown showing the amounts of all foreign securities bought and sold in each country, regardless of the country of issuance. These reporting changes create a series break at February 2023 for all data on cross-border purchases and sales of long-term securities.</t>
  </si>
  <si>
    <t>Note: Gross activity = purchases + sales. EU = European Union, HK = Hong Kong, China includes Mainland only. Includes long-term securities only. 2023 data excludes the month of January. Starting in February 2023, U.S. purchases and sales of foreign securities for a given country refer to securities issued by that country, in contrast to the previous breakdown showing the amounts of all foreign securities bought and sold in each country, regardless of the country of issuance. These reporting changes create a series break at February 2023 for all data on cross-border purchases and sales of long-term securities.</t>
  </si>
  <si>
    <t>Note: Net purchases = purchases - sales. EU = European Union, HK = Hong Kong, China includes Mainland only. Includes long-term securities only. 2023 data excludes the month of January. Starting in February 2023, U.S. purchases and sales of foreign securities for a given country refer to securities issued by that country, in contrast to the previous breakdown showing the amounts of all foreign securities bought and sold in each country, regardless of the country of issuance. These reporting changes create a series break at February 2023 for all data on cross-border purchases and sales of long-term securities.</t>
  </si>
  <si>
    <t>Grey titles not available in Excel format</t>
  </si>
  <si>
    <t>Note: End of year closing price, local currency</t>
  </si>
  <si>
    <t xml:space="preserve">Global Fixed Income Market Outstanding </t>
  </si>
  <si>
    <t>Note: EU = European Union, HK = Hong Kong, DM = developed markets, EM = emerging markets. DM/EM exclude countries listed in the chart</t>
  </si>
  <si>
    <t>Note: Long-term includes securities with maturity &gt;13 months; global equity issuance includes non-convertible IPOs and follow-on equity deals, excludes preferred shares, rights issues, closed-end funds, business development companies, and special purpose acquisition companies</t>
  </si>
  <si>
    <t>Source: World Federation of Exchanges (WFE)</t>
  </si>
  <si>
    <t>Note: Notional principal value. Includes interest rates, foreign exchange, equity linked, commodities, credit, and credit default swaps</t>
  </si>
  <si>
    <t>Global Derivatives Market Outstanding - Value</t>
  </si>
  <si>
    <t>Global Equity Markets Capitalization - Value</t>
  </si>
  <si>
    <t>Note: Holding of foreign corporate equities, investment shares, and bonds by U.S. residents; includes American Depository Receipts (ADR)</t>
  </si>
  <si>
    <t>Note: Net purchases = purchases - sales. Includes long-term securities only. 2023 data excludes the month of January. Starting in February 2023, U.S. purchases and sales of foreign securities for a given country refer to securities issued by that country, in contrast to the previous breakdown showing the amounts of all foreign securities bought and sold in each country, regardless of the country of issuance. These reporting changes create a series break at February 2023 for all data on cross-border purchases and sales of long-term securities.</t>
  </si>
  <si>
    <t>US Net Purchases in Foreign Equities by Region/Country</t>
  </si>
  <si>
    <t>Note: UST = U.S. Treasuries, MBS = mortgage-backed securities, agency = federal agency debt. Corporates = corporate bonds, includes asset-backed securities (ABS) and MBS</t>
  </si>
  <si>
    <t>Note: Net purchases = purchases – sales. UST = U.S. Treasuries, agency = federal agency debt, corporates = corporate bonds</t>
  </si>
  <si>
    <t>Note: Gross activity = purchases + sales. UST = U.S. Treasuries, agency = federal agency debt, corporates = corporate bonds</t>
  </si>
  <si>
    <t>Note: Net purchases = purchases - sales; EU = European Union, HK = Hong Kong, China includes Mainland only</t>
  </si>
  <si>
    <t>Note: Gross activity = purchases + sales. EU = European Union, HK = Hong Kong, China includes Mainland only</t>
  </si>
  <si>
    <t>Note: Averages used. Index = Nominal Advanced Foreign Economies Dollar Index, includes trade-weighted (goods only) value of the dollar</t>
  </si>
  <si>
    <t>Note: Trading volume includes both sponsored and unsponsored ADRs global traded amounts</t>
  </si>
  <si>
    <t>Note: UST = US Treasuries, MBS = mortgage-backed securities, Corporates = corporate bonds, munis = municipal securities, agency = federal agency securities, ABS = asset-backed securities. Includes long-term securities only</t>
  </si>
  <si>
    <t xml:space="preserve">Note: Includes rank eligible deals, excludes BDCs, SPACs, ETFs, CLEFs and rights offers. IPO = initial public offering, secondaries = secondary offerings or follow-ons, preferreds = preferred stock </t>
  </si>
  <si>
    <t>Note: Corporates include underwritten, privately placed, and medium-term notes; US IPOs include rank eligible deals, exclude BDCs, SPACs, ETFs, CLEFs and rights offers</t>
  </si>
  <si>
    <t>Note: At year end, DJIA = Dow Jones Industrial Average</t>
  </si>
  <si>
    <t>Note: UST = U.S. Treasuries. HG = high grade. Rated by Moody's = Aaa, Baa corporates. Rated by S&amp;P = 20Y HG munis. Prime = the interest rate banks lend to customers with good credit</t>
  </si>
  <si>
    <t>Note: UST = U.S. Treasuries, trading volumes from U.S. primary dealers. MBS = mortgage-backed securities; starting in 2011 includes non-agency MBS and CMBS, daily figures include 144A trades but not subcategories with &lt;5 trades per day; new issue transactions sometimes included. Corporates = corporate bonds, includes public and 144A trades. Munis = municipal securities, annual daily average figures. Agency = federal agency securities. ABS = asset-backed securities; do not include CMBS but do include CDOs and other, daily figures include 144A trades but not subcategories with &lt;5 trades per day, new issue transactions sometimes included</t>
  </si>
  <si>
    <t>Source: Municipal Securities Rulemaking Board (MSRB)</t>
  </si>
  <si>
    <t>Note: Average daily notional value</t>
  </si>
  <si>
    <t>Source: Futures Industry Association (FIA)</t>
  </si>
  <si>
    <t>Note: Market value. Household sector includes nonprofit organizations; includes only directly held equities</t>
  </si>
  <si>
    <t>Note: Households include nonprofit organizations. Liquid financial assets exclude pension fund reserves, equity in non-corporate business, etc. Deposits = bank deposits and CDs; MFs = mutual funds; UST (U.S. Treasuries), Agency includes GSE securities; Munis = municipal bonds; MMFs = money market funds</t>
  </si>
  <si>
    <t>Note: Market value. Households include non-profit organizations. Other contains foreign banking offices in the U.S. and funding corporations</t>
  </si>
  <si>
    <t>Note: Private = defined benefit and contribution pension plans, includes claims of pension funds on sponsor (unfunded defined benefit entitlements). Annuities = annuity reserves held by life insurance companies. Govt = government pension plans. Fed = federal. IRA = individual retirement account</t>
  </si>
  <si>
    <t>Note: Bonds include UST, Agency, GSE-backed securities, corporate &amp; foreign bonds. MF = mutual funds. Cash includes checkable deposits and currency, time and savings deposits, money market mutual fund shares, repo and reverse repo agreements, and commercial paper. Claims include total liabilities of pension entitlements, negative values indicate overfunding. Other = mortgages, unallocated insurance contracts, contributions receivable, and unidentified miscellaneous assets
 </t>
  </si>
  <si>
    <t>Note: Net savings rate; 2024 data for France and UK not available at the time of publication</t>
  </si>
  <si>
    <t>Note: CPI, unemployment not seasonally adjusted. CPI = consumer price index, % change Y/Y December to December. UE = unemployment rate for civilians. Savings rate = personal, % of disposable income. GDP = gross domestic product, real GDP = 2017 chained dollars</t>
  </si>
  <si>
    <t>Source: Financial Industry Regulatory Authority (FINRA)</t>
  </si>
  <si>
    <t>Note: Includes all FINRA registered broker-dealers doing business in the US. Dually registered firms included in the broker-dealer totals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</si>
</sst>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44" formatCode="_(&quot;$&quot;* #,##0.00_);_(&quot;$&quot;* \(#,##0.00\);_(&quot;$&quot;* &quot;-&quot;??_);_(@_)"/>
    <numFmt numFmtId="43" formatCode="_(* #,##0.00_);_(* \(#,##0.00\);_(* &quot;-&quot;??_);_(@_)"/>
    <numFmt numFmtId="164" formatCode="0.0"/>
    <numFmt numFmtId="165" formatCode="#,##0.0"/>
    <numFmt numFmtId="166" formatCode="0.0%"/>
    <numFmt numFmtId="167" formatCode="#,##0.000"/>
    <numFmt numFmtId="168" formatCode="0.0\ \ "/>
    <numFmt numFmtId="169" formatCode="0.0\ \ \ \ "/>
    <numFmt numFmtId="170" formatCode="0.0\ \ \ "/>
    <numFmt numFmtId="171" formatCode="#,##0\ \ \ "/>
    <numFmt numFmtId="172" formatCode="_(* #,##0.0_);_(* \(#,##0.0\);_(* &quot;-&quot;??_);_(@_)"/>
    <numFmt numFmtId="173" formatCode="_(* #,##0_);_(* \(#,##0\);_(* &quot;-&quot;??_);_(@_)"/>
    <numFmt numFmtId="174" formatCode="_(&quot;$&quot;* #,##0.0_);_(&quot;$&quot;* \(#,##0.0\);_(&quot;$&quot;* &quot;-&quot;??_);_(@_)"/>
    <numFmt numFmtId="175" formatCode="0.000"/>
    <numFmt numFmtId="176" formatCode="yyyy"/>
    <numFmt numFmtId="177" formatCode="000000\-0000\-00\ "/>
    <numFmt numFmtId="178" formatCode="00\-000\-000\-000\-00\-0\ "/>
    <numFmt numFmtId="179" formatCode="00\-0000000\ "/>
    <numFmt numFmtId="180" formatCode="00\-000000\-0000\-00\ "/>
    <numFmt numFmtId="181" formatCode="000\-00\-0000\ "/>
    <numFmt numFmtId="182" formatCode="########"/>
    <numFmt numFmtId="183" formatCode="&quot;*&quot;\ ###0;&quot;*&quot;\-###0"/>
    <numFmt numFmtId="184" formatCode="&quot;**&quot;\ ###0;&quot;**&quot;\-###0"/>
    <numFmt numFmtId="185" formatCode="#,##0.0_);\(#,##0.0\)"/>
    <numFmt numFmtId="186" formatCode="0.0\x"/>
    <numFmt numFmtId="187" formatCode="#,##0.0000_);\(#,##0.0000\)"/>
    <numFmt numFmtId="188" formatCode="#,##0.0000"/>
    <numFmt numFmtId="189" formatCode="#,##0.000_);\(#,##0.000\)"/>
    <numFmt numFmtId="190" formatCode="0.000_);\(0.000\)"/>
  </numFmts>
  <fonts count="101">
    <font>
      <sz val="11"/>
      <color theme="1"/>
      <name val="Arial"/>
      <family val="2"/>
      <scheme val="minor"/>
    </font>
    <font>
      <sz val="11"/>
      <color theme="1"/>
      <name val="Arial"/>
      <family val="2"/>
      <scheme val="minor"/>
    </font>
    <font>
      <sz val="11"/>
      <color theme="1"/>
      <name val="Arial"/>
      <family val="2"/>
      <scheme val="minor"/>
    </font>
    <font>
      <sz val="10"/>
      <name val="Arial"/>
      <family val="2"/>
    </font>
    <font>
      <sz val="12"/>
      <name val="Garamond"/>
      <family val="1"/>
    </font>
    <font>
      <b/>
      <sz val="14"/>
      <name val="Garamond"/>
      <family val="1"/>
    </font>
    <font>
      <u/>
      <sz val="12"/>
      <color indexed="12"/>
      <name val="Garamond"/>
      <family val="1"/>
    </font>
    <font>
      <sz val="10"/>
      <name val="Arial"/>
      <family val="2"/>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u/>
      <sz val="10"/>
      <color theme="11"/>
      <name val="Arial"/>
      <family val="2"/>
    </font>
    <font>
      <sz val="11"/>
      <color rgb="FF9C5700"/>
      <name val="Arial"/>
      <family val="2"/>
      <scheme val="minor"/>
    </font>
    <font>
      <sz val="18"/>
      <color theme="3"/>
      <name val="Arial"/>
      <family val="2"/>
      <scheme val="major"/>
    </font>
    <font>
      <u/>
      <sz val="12"/>
      <color theme="10"/>
      <name val="Garamond"/>
      <family val="1"/>
    </font>
    <font>
      <sz val="11"/>
      <color indexed="8"/>
      <name val="Arial"/>
      <family val="2"/>
      <scheme val="minor"/>
    </font>
    <font>
      <sz val="10"/>
      <name val="MS Sans Serif"/>
    </font>
    <font>
      <sz val="10"/>
      <name val="MS Sans Serif"/>
      <family val="2"/>
    </font>
    <font>
      <sz val="11"/>
      <color indexed="8"/>
      <name val="Calibri"/>
      <family val="2"/>
    </font>
    <font>
      <sz val="11"/>
      <color indexed="22"/>
      <name val="Calibri"/>
      <family val="2"/>
    </font>
    <font>
      <sz val="11"/>
      <color indexed="20"/>
      <name val="Calibri"/>
      <family val="2"/>
    </font>
    <font>
      <b/>
      <sz val="11"/>
      <color indexed="52"/>
      <name val="Calibri"/>
      <family val="2"/>
    </font>
    <font>
      <b/>
      <sz val="11"/>
      <color indexed="22"/>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indexed="8"/>
      <name val="Arial"/>
      <family val="2"/>
    </font>
    <font>
      <sz val="10"/>
      <name val="Arial"/>
      <family val="2"/>
      <scheme val="major"/>
    </font>
    <font>
      <sz val="10"/>
      <name val="Arial"/>
      <family val="2"/>
    </font>
    <font>
      <sz val="7"/>
      <name val="Helv"/>
    </font>
    <font>
      <sz val="11"/>
      <name val="Palatino"/>
      <family val="1"/>
    </font>
    <font>
      <u/>
      <sz val="10"/>
      <color theme="10"/>
      <name val="Arial"/>
      <family val="2"/>
    </font>
    <font>
      <b/>
      <sz val="10"/>
      <color theme="0" tint="-0.499984740745262"/>
      <name val="Arial"/>
      <family val="2"/>
      <scheme val="major"/>
    </font>
    <font>
      <b/>
      <sz val="10"/>
      <name val="Arial"/>
      <family val="2"/>
      <scheme val="major"/>
    </font>
    <font>
      <u/>
      <sz val="10"/>
      <color theme="10"/>
      <name val="Arial"/>
      <family val="2"/>
      <scheme val="major"/>
    </font>
    <font>
      <sz val="10"/>
      <color theme="1"/>
      <name val="Arial"/>
      <family val="2"/>
      <scheme val="major"/>
    </font>
    <font>
      <u/>
      <sz val="10"/>
      <color indexed="12"/>
      <name val="Arial"/>
      <family val="2"/>
      <scheme val="major"/>
    </font>
    <font>
      <i/>
      <sz val="10"/>
      <name val="Arial"/>
      <family val="2"/>
      <scheme val="major"/>
    </font>
    <font>
      <u/>
      <sz val="10"/>
      <name val="Arial"/>
      <family val="2"/>
      <scheme val="major"/>
    </font>
    <font>
      <b/>
      <sz val="10"/>
      <color rgb="FF000000"/>
      <name val="Arial"/>
      <family val="2"/>
      <scheme val="major"/>
    </font>
    <font>
      <b/>
      <sz val="10"/>
      <color theme="1"/>
      <name val="Arial"/>
      <family val="2"/>
      <scheme val="major"/>
    </font>
    <font>
      <b/>
      <u/>
      <sz val="10"/>
      <name val="Arial"/>
      <family val="2"/>
      <scheme val="major"/>
    </font>
    <font>
      <sz val="10"/>
      <color theme="0" tint="-0.499984740745262"/>
      <name val="Arial"/>
      <family val="2"/>
      <scheme val="major"/>
    </font>
    <font>
      <sz val="8"/>
      <color theme="0" tint="-0.499984740745262"/>
      <name val="Arial"/>
      <family val="2"/>
      <scheme val="major"/>
    </font>
    <font>
      <sz val="10"/>
      <name val="Arial"/>
      <family val="2"/>
      <scheme val="minor"/>
    </font>
    <font>
      <b/>
      <sz val="10"/>
      <name val="Arial"/>
      <family val="2"/>
      <scheme val="minor"/>
    </font>
    <font>
      <b/>
      <sz val="10"/>
      <color indexed="8"/>
      <name val="Arial"/>
      <family val="2"/>
      <scheme val="minor"/>
    </font>
    <font>
      <b/>
      <sz val="10"/>
      <color indexed="59"/>
      <name val="Arial"/>
      <family val="2"/>
      <scheme val="minor"/>
    </font>
    <font>
      <sz val="10"/>
      <color theme="1"/>
      <name val="Arial"/>
      <family val="2"/>
      <scheme val="minor"/>
    </font>
    <font>
      <u/>
      <sz val="10"/>
      <color indexed="12"/>
      <name val="Arial"/>
      <family val="2"/>
      <scheme val="minor"/>
    </font>
    <font>
      <b/>
      <sz val="14"/>
      <color theme="1"/>
      <name val="Arial"/>
      <family val="2"/>
      <scheme val="minor"/>
    </font>
    <font>
      <sz val="8"/>
      <name val="Arial"/>
      <family val="2"/>
      <scheme val="major"/>
    </font>
    <font>
      <sz val="8"/>
      <color theme="1"/>
      <name val="Arial"/>
      <family val="2"/>
      <scheme val="major"/>
    </font>
    <font>
      <b/>
      <sz val="8"/>
      <name val="Arial"/>
      <family val="2"/>
      <scheme val="major"/>
    </font>
    <font>
      <b/>
      <sz val="10"/>
      <name val="Arial"/>
      <family val="2"/>
    </font>
    <font>
      <sz val="10"/>
      <color theme="1"/>
      <name val="Arial"/>
      <family val="2"/>
    </font>
    <font>
      <sz val="8"/>
      <color theme="4"/>
      <name val="Arial"/>
      <family val="2"/>
      <scheme val="major"/>
    </font>
    <font>
      <b/>
      <sz val="10"/>
      <color theme="1"/>
      <name val="Arial"/>
      <family val="2"/>
      <scheme val="minor"/>
    </font>
    <font>
      <sz val="10"/>
      <color rgb="FFFF0000"/>
      <name val="Arial"/>
      <family val="2"/>
      <scheme val="major"/>
    </font>
    <font>
      <sz val="10"/>
      <name val="Palatino"/>
    </font>
    <font>
      <sz val="10"/>
      <color rgb="FFC00000"/>
      <name val="Arial"/>
      <family val="2"/>
      <scheme val="major"/>
    </font>
    <font>
      <i/>
      <sz val="10"/>
      <color rgb="FFC00000"/>
      <name val="Arial"/>
      <family val="2"/>
      <scheme val="major"/>
    </font>
    <font>
      <b/>
      <sz val="10"/>
      <color theme="0"/>
      <name val="Arial"/>
      <family val="2"/>
    </font>
    <font>
      <i/>
      <sz val="10"/>
      <name val="Arial"/>
      <family val="2"/>
    </font>
    <font>
      <sz val="8"/>
      <color theme="0" tint="-0.499984740745262"/>
      <name val="Arial"/>
      <family val="2"/>
    </font>
    <font>
      <sz val="8"/>
      <color theme="1"/>
      <name val="Arial"/>
      <family val="2"/>
    </font>
    <font>
      <sz val="10"/>
      <color theme="0"/>
      <name val="Arial"/>
      <family val="2"/>
    </font>
    <font>
      <b/>
      <sz val="10"/>
      <color theme="0"/>
      <name val="Arial"/>
      <family val="2"/>
      <scheme val="major"/>
    </font>
    <font>
      <sz val="10"/>
      <color theme="0"/>
      <name val="Arial"/>
      <family val="2"/>
      <scheme val="major"/>
    </font>
    <font>
      <i/>
      <sz val="10"/>
      <color rgb="FFC00000"/>
      <name val="Arial"/>
      <family val="2"/>
    </font>
    <font>
      <b/>
      <sz val="8"/>
      <name val="Arial"/>
      <family val="2"/>
    </font>
    <font>
      <b/>
      <sz val="10"/>
      <color theme="1"/>
      <name val="Arial"/>
      <family val="2"/>
    </font>
    <font>
      <sz val="9"/>
      <color theme="1"/>
      <name val="Verdana"/>
      <family val="2"/>
    </font>
    <font>
      <u/>
      <sz val="9"/>
      <color rgb="FF923E8C"/>
      <name val="Arial"/>
      <family val="2"/>
      <scheme val="minor"/>
    </font>
    <font>
      <u/>
      <sz val="9"/>
      <color theme="10"/>
      <name val="Arial"/>
      <family val="2"/>
    </font>
    <font>
      <i/>
      <sz val="10"/>
      <color theme="0" tint="-0.499984740745262"/>
      <name val="Arial"/>
      <family val="2"/>
      <scheme val="major"/>
    </font>
    <font>
      <i/>
      <sz val="10"/>
      <color rgb="FFC00000"/>
      <name val="Arial"/>
      <family val="2"/>
      <scheme val="minor"/>
    </font>
    <font>
      <sz val="10"/>
      <color theme="0" tint="-0.499984740745262"/>
      <name val="Arial"/>
      <family val="2"/>
      <scheme val="minor"/>
    </font>
    <font>
      <u/>
      <sz val="10"/>
      <color theme="0" tint="-0.499984740745262"/>
      <name val="Arial"/>
      <family val="2"/>
      <scheme val="minor"/>
    </font>
    <font>
      <sz val="10"/>
      <color theme="0" tint="-0.499984740745262"/>
      <name val="Arial"/>
      <family val="2"/>
    </font>
    <font>
      <sz val="10"/>
      <color theme="4"/>
      <name val="Arial"/>
      <family val="2"/>
    </font>
  </fonts>
  <fills count="61">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theme="6" tint="0.79998168889431442"/>
        <bgColor indexed="64"/>
      </patternFill>
    </fill>
    <fill>
      <patternFill patternType="solid">
        <fgColor rgb="FF445925"/>
        <bgColor indexed="64"/>
      </patternFill>
    </fill>
    <fill>
      <patternFill patternType="solid">
        <fgColor theme="4" tint="0.79998168889431442"/>
        <bgColor indexed="64"/>
      </patternFill>
    </fill>
    <fill>
      <patternFill patternType="solid">
        <fgColor theme="4"/>
        <bgColor indexed="64"/>
      </patternFill>
    </fill>
    <fill>
      <patternFill patternType="solid">
        <fgColor theme="5" tint="0.79998168889431442"/>
        <bgColor indexed="64"/>
      </patternFill>
    </fill>
    <fill>
      <patternFill patternType="solid">
        <fgColor theme="6"/>
        <bgColor indexed="64"/>
      </patternFill>
    </fill>
    <fill>
      <patternFill patternType="solid">
        <fgColor theme="7"/>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8"/>
        <bgColor indexed="64"/>
      </patternFill>
    </fill>
    <fill>
      <patternFill patternType="solid">
        <fgColor theme="8" tint="0.79998168889431442"/>
        <bgColor indexed="64"/>
      </patternFill>
    </fill>
  </fills>
  <borders count="23">
    <border>
      <left/>
      <right/>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bottom>
      <diagonal/>
    </border>
    <border>
      <left/>
      <right/>
      <top style="thin">
        <color theme="0"/>
      </top>
      <bottom/>
      <diagonal/>
    </border>
  </borders>
  <cellStyleXfs count="123">
    <xf numFmtId="0" fontId="0" fillId="0" borderId="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21" fillId="10" borderId="0" applyNumberFormat="0" applyBorder="0" applyAlignment="0" applyProtection="0"/>
    <xf numFmtId="0" fontId="21" fillId="14" borderId="0" applyNumberFormat="0" applyBorder="0" applyAlignment="0" applyProtection="0"/>
    <xf numFmtId="0" fontId="21" fillId="18" borderId="0" applyNumberFormat="0" applyBorder="0" applyAlignment="0" applyProtection="0"/>
    <xf numFmtId="0" fontId="21" fillId="22" borderId="0" applyNumberFormat="0" applyBorder="0" applyAlignment="0" applyProtection="0"/>
    <xf numFmtId="0" fontId="21" fillId="26" borderId="0" applyNumberFormat="0" applyBorder="0" applyAlignment="0" applyProtection="0"/>
    <xf numFmtId="0" fontId="21" fillId="30" borderId="0" applyNumberFormat="0" applyBorder="0" applyAlignment="0" applyProtection="0"/>
    <xf numFmtId="0" fontId="12" fillId="4" borderId="0" applyNumberFormat="0" applyBorder="0" applyAlignment="0" applyProtection="0"/>
    <xf numFmtId="0" fontId="15" fillId="7" borderId="5" applyNumberFormat="0" applyAlignment="0" applyProtection="0"/>
    <xf numFmtId="0" fontId="17" fillId="8" borderId="8" applyNumberFormat="0" applyAlignment="0" applyProtection="0"/>
    <xf numFmtId="43" fontId="3" fillId="0" borderId="0" applyFont="0" applyFill="0" applyBorder="0" applyAlignment="0" applyProtection="0"/>
    <xf numFmtId="0" fontId="19" fillId="0" borderId="0" applyNumberFormat="0" applyFill="0" applyBorder="0" applyAlignment="0" applyProtection="0"/>
    <xf numFmtId="0" fontId="11" fillId="3" borderId="0" applyNumberFormat="0" applyBorder="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6" fillId="0" borderId="0" applyNumberFormat="0" applyFill="0" applyBorder="0" applyAlignment="0" applyProtection="0">
      <alignment vertical="top"/>
      <protection locked="0"/>
    </xf>
    <xf numFmtId="0" fontId="13" fillId="6" borderId="5" applyNumberFormat="0" applyAlignment="0" applyProtection="0"/>
    <xf numFmtId="0" fontId="16" fillId="0" borderId="7" applyNumberFormat="0" applyFill="0" applyAlignment="0" applyProtection="0"/>
    <xf numFmtId="0" fontId="23" fillId="5" borderId="0" applyNumberFormat="0" applyBorder="0" applyAlignment="0" applyProtection="0"/>
    <xf numFmtId="0" fontId="2" fillId="9" borderId="9" applyNumberFormat="0" applyFont="0" applyAlignment="0" applyProtection="0"/>
    <xf numFmtId="0" fontId="14" fillId="7" borderId="6" applyNumberFormat="0" applyAlignment="0" applyProtection="0"/>
    <xf numFmtId="9" fontId="3" fillId="0" borderId="0" applyFont="0" applyFill="0" applyBorder="0" applyAlignment="0" applyProtection="0"/>
    <xf numFmtId="0" fontId="24" fillId="0" borderId="0" applyNumberFormat="0" applyFill="0" applyBorder="0" applyAlignment="0" applyProtection="0"/>
    <xf numFmtId="0" fontId="20" fillId="0" borderId="10" applyNumberFormat="0" applyFill="0" applyAlignment="0" applyProtection="0"/>
    <xf numFmtId="0" fontId="18" fillId="0" borderId="0" applyNumberFormat="0" applyFill="0" applyBorder="0" applyAlignment="0" applyProtection="0"/>
    <xf numFmtId="44" fontId="7" fillId="0" borderId="0" applyFont="0" applyFill="0" applyBorder="0" applyAlignment="0" applyProtection="0"/>
    <xf numFmtId="0" fontId="22" fillId="0" borderId="0" applyNumberFormat="0" applyFill="0" applyBorder="0" applyAlignment="0" applyProtection="0"/>
    <xf numFmtId="0" fontId="94" fillId="0" borderId="0" applyNumberFormat="0" applyFill="0" applyBorder="0" applyAlignment="0" applyProtection="0"/>
    <xf numFmtId="165" fontId="5" fillId="2" borderId="0">
      <alignment vertical="center"/>
    </xf>
    <xf numFmtId="165" fontId="4" fillId="2" borderId="0"/>
    <xf numFmtId="0" fontId="4" fillId="2" borderId="0"/>
    <xf numFmtId="0" fontId="26" fillId="0" borderId="0"/>
    <xf numFmtId="0" fontId="27" fillId="0" borderId="0"/>
    <xf numFmtId="0" fontId="1" fillId="0" borderId="0"/>
    <xf numFmtId="0" fontId="28" fillId="0" borderId="0"/>
    <xf numFmtId="0" fontId="3" fillId="0" borderId="0"/>
    <xf numFmtId="0" fontId="3" fillId="0" borderId="0"/>
    <xf numFmtId="0" fontId="29" fillId="34" borderId="0" applyNumberFormat="0" applyBorder="0" applyAlignment="0" applyProtection="0"/>
    <xf numFmtId="0" fontId="29" fillId="35" borderId="0" applyNumberFormat="0" applyBorder="0" applyAlignment="0" applyProtection="0"/>
    <xf numFmtId="0" fontId="29" fillId="36"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5" borderId="0" applyNumberFormat="0" applyBorder="0" applyAlignment="0" applyProtection="0"/>
    <xf numFmtId="0" fontId="29" fillId="38" borderId="0" applyNumberFormat="0" applyBorder="0" applyAlignment="0" applyProtection="0"/>
    <xf numFmtId="0" fontId="29" fillId="39" borderId="0" applyNumberFormat="0" applyBorder="0" applyAlignment="0" applyProtection="0"/>
    <xf numFmtId="0" fontId="29" fillId="40" borderId="0" applyNumberFormat="0" applyBorder="0" applyAlignment="0" applyProtection="0"/>
    <xf numFmtId="0" fontId="29" fillId="38" borderId="0" applyNumberFormat="0" applyBorder="0" applyAlignment="0" applyProtection="0"/>
    <xf numFmtId="0" fontId="29" fillId="41" borderId="0" applyNumberFormat="0" applyBorder="0" applyAlignment="0" applyProtection="0"/>
    <xf numFmtId="0" fontId="29" fillId="35" borderId="0" applyNumberFormat="0" applyBorder="0" applyAlignment="0" applyProtection="0"/>
    <xf numFmtId="0" fontId="30" fillId="42" borderId="0" applyNumberFormat="0" applyBorder="0" applyAlignment="0" applyProtection="0"/>
    <xf numFmtId="0" fontId="30" fillId="39" borderId="0" applyNumberFormat="0" applyBorder="0" applyAlignment="0" applyProtection="0"/>
    <xf numFmtId="0" fontId="30" fillId="40" borderId="0" applyNumberFormat="0" applyBorder="0" applyAlignment="0" applyProtection="0"/>
    <xf numFmtId="0" fontId="30" fillId="38" borderId="0" applyNumberFormat="0" applyBorder="0" applyAlignment="0" applyProtection="0"/>
    <xf numFmtId="0" fontId="30" fillId="42" borderId="0" applyNumberFormat="0" applyBorder="0" applyAlignment="0" applyProtection="0"/>
    <xf numFmtId="0" fontId="30" fillId="35" borderId="0" applyNumberFormat="0" applyBorder="0" applyAlignment="0" applyProtection="0"/>
    <xf numFmtId="0" fontId="30" fillId="42" borderId="0" applyNumberFormat="0" applyBorder="0" applyAlignment="0" applyProtection="0"/>
    <xf numFmtId="0" fontId="30" fillId="43" borderId="0" applyNumberFormat="0" applyBorder="0" applyAlignment="0" applyProtection="0"/>
    <xf numFmtId="0" fontId="30" fillId="44" borderId="0" applyNumberFormat="0" applyBorder="0" applyAlignment="0" applyProtection="0"/>
    <xf numFmtId="0" fontId="30" fillId="45" borderId="0" applyNumberFormat="0" applyBorder="0" applyAlignment="0" applyProtection="0"/>
    <xf numFmtId="0" fontId="30" fillId="42" borderId="0" applyNumberFormat="0" applyBorder="0" applyAlignment="0" applyProtection="0"/>
    <xf numFmtId="0" fontId="30" fillId="46" borderId="0" applyNumberFormat="0" applyBorder="0" applyAlignment="0" applyProtection="0"/>
    <xf numFmtId="0" fontId="31" fillId="47" borderId="0" applyNumberFormat="0" applyBorder="0" applyAlignment="0" applyProtection="0"/>
    <xf numFmtId="0" fontId="32" fillId="34" borderId="12" applyNumberFormat="0" applyAlignment="0" applyProtection="0"/>
    <xf numFmtId="0" fontId="33" fillId="48" borderId="13" applyNumberFormat="0" applyAlignment="0" applyProtection="0"/>
    <xf numFmtId="0" fontId="34" fillId="0" borderId="0" applyNumberFormat="0" applyFill="0" applyBorder="0" applyAlignment="0" applyProtection="0"/>
    <xf numFmtId="0" fontId="35" fillId="49" borderId="0" applyNumberFormat="0" applyBorder="0" applyAlignment="0" applyProtection="0"/>
    <xf numFmtId="0" fontId="36" fillId="0" borderId="14" applyNumberFormat="0" applyFill="0" applyAlignment="0" applyProtection="0"/>
    <xf numFmtId="0" fontId="37" fillId="0" borderId="15" applyNumberFormat="0" applyFill="0" applyAlignment="0" applyProtection="0"/>
    <xf numFmtId="0" fontId="38" fillId="0" borderId="16" applyNumberFormat="0" applyFill="0" applyAlignment="0" applyProtection="0"/>
    <xf numFmtId="0" fontId="38" fillId="0" borderId="0" applyNumberFormat="0" applyFill="0" applyBorder="0" applyAlignment="0" applyProtection="0"/>
    <xf numFmtId="0" fontId="39" fillId="35" borderId="12" applyNumberFormat="0" applyAlignment="0" applyProtection="0"/>
    <xf numFmtId="0" fontId="40" fillId="0" borderId="17" applyNumberFormat="0" applyFill="0" applyAlignment="0" applyProtection="0"/>
    <xf numFmtId="0" fontId="41" fillId="40" borderId="0" applyNumberFormat="0" applyBorder="0" applyAlignment="0" applyProtection="0"/>
    <xf numFmtId="0" fontId="29" fillId="36" borderId="18" applyNumberFormat="0" applyFont="0" applyAlignment="0" applyProtection="0"/>
    <xf numFmtId="0" fontId="42" fillId="34" borderId="19" applyNumberFormat="0" applyAlignment="0" applyProtection="0"/>
    <xf numFmtId="0" fontId="3" fillId="0" borderId="0" applyNumberFormat="0" applyFill="0" applyBorder="0" applyAlignment="0" applyProtection="0"/>
    <xf numFmtId="0" fontId="43" fillId="0" borderId="0" applyNumberFormat="0" applyFill="0" applyBorder="0" applyAlignment="0" applyProtection="0"/>
    <xf numFmtId="0" fontId="44" fillId="0" borderId="20" applyNumberFormat="0" applyFill="0" applyAlignment="0" applyProtection="0"/>
    <xf numFmtId="0" fontId="45" fillId="0" borderId="0" applyNumberFormat="0" applyFill="0" applyBorder="0" applyAlignment="0" applyProtection="0"/>
    <xf numFmtId="0" fontId="46" fillId="0" borderId="0"/>
    <xf numFmtId="0" fontId="48" fillId="0" borderId="0"/>
    <xf numFmtId="183" fontId="3" fillId="0" borderId="0" applyFont="0" applyFill="0" applyBorder="0" applyAlignment="0" applyProtection="0"/>
    <xf numFmtId="177"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78" fontId="3" fillId="0" borderId="0" applyFont="0" applyFill="0" applyBorder="0" applyAlignment="0" applyProtection="0"/>
    <xf numFmtId="184" fontId="3" fillId="0" borderId="0" applyFont="0" applyFill="0" applyBorder="0" applyAlignment="0" applyProtection="0"/>
    <xf numFmtId="179" fontId="3" fillId="0" borderId="0" applyFont="0" applyFill="0" applyBorder="0" applyAlignment="0" applyProtection="0"/>
    <xf numFmtId="0" fontId="51" fillId="0" borderId="0" applyNumberFormat="0" applyFill="0" applyBorder="0" applyAlignment="0" applyProtection="0">
      <alignment vertical="top"/>
      <protection locked="0"/>
    </xf>
    <xf numFmtId="0" fontId="3" fillId="0" borderId="0"/>
    <xf numFmtId="0" fontId="50" fillId="0" borderId="0"/>
    <xf numFmtId="0" fontId="50" fillId="0" borderId="0"/>
    <xf numFmtId="9" fontId="3" fillId="0" borderId="0" applyFont="0" applyFill="0" applyBorder="0" applyAlignment="0" applyProtection="0"/>
    <xf numFmtId="180" fontId="3" fillId="0" borderId="0" applyFont="0" applyFill="0" applyBorder="0" applyAlignment="0" applyProtection="0"/>
    <xf numFmtId="181" fontId="3" fillId="0" borderId="0" applyFont="0" applyFill="0" applyBorder="0" applyAlignment="0" applyProtection="0"/>
    <xf numFmtId="0" fontId="49" fillId="0" borderId="11">
      <alignment horizontal="center"/>
    </xf>
    <xf numFmtId="182" fontId="3" fillId="0" borderId="0" applyFont="0" applyFill="0" applyBorder="0" applyAlignment="0" applyProtection="0"/>
    <xf numFmtId="0" fontId="1" fillId="9" borderId="9" applyNumberFormat="0" applyFont="0" applyAlignment="0" applyProtection="0"/>
    <xf numFmtId="0" fontId="93" fillId="0" borderId="0" applyNumberFormat="0" applyFill="0" applyBorder="0" applyAlignment="0" applyProtection="0"/>
    <xf numFmtId="0" fontId="25" fillId="0" borderId="0" applyNumberFormat="0" applyFill="0" applyBorder="0" applyAlignment="0" applyProtection="0"/>
    <xf numFmtId="0" fontId="79" fillId="0" borderId="0"/>
    <xf numFmtId="43" fontId="92" fillId="0" borderId="0" applyFont="0" applyFill="0" applyBorder="0" applyAlignment="0" applyProtection="0"/>
    <xf numFmtId="0" fontId="3" fillId="0" borderId="0"/>
  </cellStyleXfs>
  <cellXfs count="403">
    <xf numFmtId="0" fontId="0" fillId="0" borderId="0" xfId="0"/>
    <xf numFmtId="0" fontId="47" fillId="2" borderId="0" xfId="0" applyFont="1" applyFill="1"/>
    <xf numFmtId="0" fontId="52" fillId="0" borderId="0" xfId="0" applyFont="1" applyAlignment="1">
      <alignment horizontal="left" vertical="center" readingOrder="1"/>
    </xf>
    <xf numFmtId="0" fontId="53" fillId="2" borderId="0" xfId="0" applyFont="1" applyFill="1" applyAlignment="1">
      <alignment horizontal="left" vertical="center"/>
    </xf>
    <xf numFmtId="0" fontId="47" fillId="2" borderId="0" xfId="0" applyFont="1" applyFill="1" applyAlignment="1">
      <alignment vertical="center"/>
    </xf>
    <xf numFmtId="0" fontId="47" fillId="2" borderId="0" xfId="0" applyFont="1" applyFill="1" applyAlignment="1">
      <alignment horizontal="left"/>
    </xf>
    <xf numFmtId="0" fontId="47" fillId="2" borderId="0" xfId="0" applyFont="1" applyFill="1" applyAlignment="1">
      <alignment horizontal="right"/>
    </xf>
    <xf numFmtId="0" fontId="47" fillId="2" borderId="0" xfId="0" applyFont="1" applyFill="1" applyAlignment="1">
      <alignment wrapText="1"/>
    </xf>
    <xf numFmtId="165" fontId="47" fillId="2" borderId="0" xfId="0" applyNumberFormat="1" applyFont="1" applyFill="1"/>
    <xf numFmtId="166" fontId="47" fillId="2" borderId="0" xfId="41" applyNumberFormat="1" applyFont="1" applyFill="1"/>
    <xf numFmtId="0" fontId="57" fillId="2" borderId="0" xfId="0" applyFont="1" applyFill="1"/>
    <xf numFmtId="166" fontId="47" fillId="2" borderId="0" xfId="0" applyNumberFormat="1" applyFont="1" applyFill="1"/>
    <xf numFmtId="0" fontId="54" fillId="2" borderId="0" xfId="47" applyFont="1" applyFill="1"/>
    <xf numFmtId="0" fontId="53" fillId="2" borderId="0" xfId="0" applyFont="1" applyFill="1" applyAlignment="1">
      <alignment horizontal="left"/>
    </xf>
    <xf numFmtId="0" fontId="53" fillId="2" borderId="0" xfId="0" applyFont="1" applyFill="1"/>
    <xf numFmtId="164" fontId="47" fillId="2" borderId="0" xfId="0" applyNumberFormat="1" applyFont="1" applyFill="1" applyAlignment="1">
      <alignment horizontal="right"/>
    </xf>
    <xf numFmtId="165" fontId="47" fillId="2" borderId="0" xfId="0" applyNumberFormat="1" applyFont="1" applyFill="1" applyAlignment="1">
      <alignment horizontal="right"/>
    </xf>
    <xf numFmtId="166" fontId="47" fillId="2" borderId="0" xfId="0" applyNumberFormat="1" applyFont="1" applyFill="1" applyAlignment="1">
      <alignment horizontal="right"/>
    </xf>
    <xf numFmtId="166" fontId="47" fillId="2" borderId="0" xfId="41" applyNumberFormat="1" applyFont="1" applyFill="1" applyAlignment="1">
      <alignment horizontal="right"/>
    </xf>
    <xf numFmtId="165" fontId="53" fillId="2" borderId="0" xfId="0" applyNumberFormat="1" applyFont="1" applyFill="1"/>
    <xf numFmtId="0" fontId="47" fillId="2" borderId="0" xfId="0" applyFont="1" applyFill="1" applyAlignment="1">
      <alignment horizontal="right" vertical="center"/>
    </xf>
    <xf numFmtId="1" fontId="47" fillId="2" borderId="0" xfId="0" applyNumberFormat="1" applyFont="1" applyFill="1" applyAlignment="1">
      <alignment horizontal="right" vertical="center"/>
    </xf>
    <xf numFmtId="0" fontId="47" fillId="2" borderId="0" xfId="0" applyFont="1" applyFill="1" applyAlignment="1">
      <alignment horizontal="left" vertical="top"/>
    </xf>
    <xf numFmtId="10" fontId="47" fillId="2" borderId="0" xfId="41" applyNumberFormat="1" applyFont="1" applyFill="1"/>
    <xf numFmtId="164" fontId="47" fillId="2" borderId="0" xfId="0" applyNumberFormat="1" applyFont="1" applyFill="1" applyAlignment="1">
      <alignment horizontal="right" vertical="top"/>
    </xf>
    <xf numFmtId="0" fontId="47" fillId="2" borderId="0" xfId="0" applyFont="1" applyFill="1" applyAlignment="1">
      <alignment horizontal="right" vertical="top"/>
    </xf>
    <xf numFmtId="0" fontId="53" fillId="2" borderId="0" xfId="0" applyFont="1" applyFill="1" applyAlignment="1">
      <alignment vertical="center"/>
    </xf>
    <xf numFmtId="0" fontId="47" fillId="2" borderId="0" xfId="0" applyFont="1" applyFill="1" applyAlignment="1">
      <alignment horizontal="right" wrapText="1"/>
    </xf>
    <xf numFmtId="3" fontId="47" fillId="2" borderId="0" xfId="0" applyNumberFormat="1" applyFont="1" applyFill="1"/>
    <xf numFmtId="0" fontId="59" fillId="0" borderId="0" xfId="0" applyFont="1" applyAlignment="1">
      <alignment horizontal="left" vertical="center" readingOrder="1"/>
    </xf>
    <xf numFmtId="0" fontId="47" fillId="2" borderId="0" xfId="0" applyFont="1" applyFill="1" applyAlignment="1">
      <alignment vertical="top"/>
    </xf>
    <xf numFmtId="164" fontId="47" fillId="2" borderId="0" xfId="0" applyNumberFormat="1" applyFont="1" applyFill="1"/>
    <xf numFmtId="0" fontId="57" fillId="2" borderId="0" xfId="0" applyFont="1" applyFill="1" applyAlignment="1">
      <alignment horizontal="left"/>
    </xf>
    <xf numFmtId="164" fontId="47" fillId="2" borderId="0" xfId="0" applyNumberFormat="1" applyFont="1" applyFill="1" applyAlignment="1">
      <alignment vertical="top"/>
    </xf>
    <xf numFmtId="0" fontId="55" fillId="2" borderId="0" xfId="0" applyFont="1" applyFill="1" applyAlignment="1">
      <alignment vertical="center"/>
    </xf>
    <xf numFmtId="0" fontId="55" fillId="2" borderId="0" xfId="0" applyFont="1" applyFill="1"/>
    <xf numFmtId="0" fontId="47" fillId="2" borderId="0" xfId="0" applyFont="1" applyFill="1" applyAlignment="1">
      <alignment horizontal="centerContinuous"/>
    </xf>
    <xf numFmtId="3" fontId="53" fillId="2" borderId="0" xfId="0" applyNumberFormat="1" applyFont="1" applyFill="1" applyAlignment="1">
      <alignment vertical="top"/>
    </xf>
    <xf numFmtId="0" fontId="47" fillId="2" borderId="0" xfId="0" applyFont="1" applyFill="1" applyAlignment="1">
      <alignment horizontal="center"/>
    </xf>
    <xf numFmtId="3" fontId="47" fillId="2" borderId="0" xfId="0" applyNumberFormat="1" applyFont="1" applyFill="1" applyAlignment="1">
      <alignment vertical="top"/>
    </xf>
    <xf numFmtId="0" fontId="47" fillId="2" borderId="0" xfId="0" applyFont="1" applyFill="1" applyAlignment="1">
      <alignment horizontal="left" vertical="center"/>
    </xf>
    <xf numFmtId="0" fontId="53" fillId="2" borderId="0" xfId="0" applyFont="1" applyFill="1" applyAlignment="1">
      <alignment vertical="top"/>
    </xf>
    <xf numFmtId="0" fontId="53" fillId="2" borderId="0" xfId="0" applyFont="1" applyFill="1" applyAlignment="1">
      <alignment horizontal="left" vertical="top"/>
    </xf>
    <xf numFmtId="0" fontId="47" fillId="2" borderId="0" xfId="0" applyFont="1" applyFill="1" applyAlignment="1">
      <alignment horizontal="left" vertical="top" indent="1"/>
    </xf>
    <xf numFmtId="176" fontId="47" fillId="2" borderId="0" xfId="0" applyNumberFormat="1" applyFont="1" applyFill="1" applyAlignment="1">
      <alignment horizontal="left"/>
    </xf>
    <xf numFmtId="0" fontId="47" fillId="2" borderId="0" xfId="0" applyFont="1" applyFill="1" applyAlignment="1">
      <alignment horizontal="center" vertical="center"/>
    </xf>
    <xf numFmtId="165" fontId="53" fillId="2" borderId="0" xfId="0" applyNumberFormat="1" applyFont="1" applyFill="1" applyAlignment="1">
      <alignment horizontal="right"/>
    </xf>
    <xf numFmtId="164" fontId="47" fillId="2" borderId="0" xfId="0" applyNumberFormat="1" applyFont="1" applyFill="1" applyAlignment="1">
      <alignment horizontal="center"/>
    </xf>
    <xf numFmtId="173" fontId="57" fillId="2" borderId="0" xfId="28" applyNumberFormat="1" applyFont="1" applyFill="1" applyAlignment="1">
      <alignment vertical="center"/>
    </xf>
    <xf numFmtId="172" fontId="57" fillId="2" borderId="0" xfId="28" applyNumberFormat="1" applyFont="1" applyFill="1" applyAlignment="1">
      <alignment vertical="center"/>
    </xf>
    <xf numFmtId="172" fontId="47" fillId="2" borderId="0" xfId="28" applyNumberFormat="1" applyFont="1" applyFill="1" applyAlignment="1">
      <alignment horizontal="right"/>
    </xf>
    <xf numFmtId="173" fontId="47" fillId="2" borderId="0" xfId="28" applyNumberFormat="1" applyFont="1" applyFill="1"/>
    <xf numFmtId="172" fontId="47" fillId="2" borderId="0" xfId="28" applyNumberFormat="1" applyFont="1" applyFill="1"/>
    <xf numFmtId="174" fontId="47" fillId="2" borderId="0" xfId="45" applyNumberFormat="1" applyFont="1" applyFill="1"/>
    <xf numFmtId="43" fontId="47" fillId="2" borderId="0" xfId="28" applyFont="1" applyFill="1"/>
    <xf numFmtId="166" fontId="55" fillId="2" borderId="0" xfId="41" applyNumberFormat="1" applyFont="1" applyFill="1"/>
    <xf numFmtId="0" fontId="47" fillId="2" borderId="0" xfId="0" applyFont="1" applyFill="1" applyAlignment="1">
      <alignment horizontal="centerContinuous" vertical="center"/>
    </xf>
    <xf numFmtId="3" fontId="47" fillId="2" borderId="0" xfId="0" applyNumberFormat="1" applyFont="1" applyFill="1" applyAlignment="1" applyProtection="1">
      <alignment horizontal="right" vertical="top"/>
      <protection locked="0"/>
    </xf>
    <xf numFmtId="165" fontId="47" fillId="2" borderId="0" xfId="49" applyFont="1" applyAlignment="1">
      <alignment wrapText="1"/>
    </xf>
    <xf numFmtId="165" fontId="47" fillId="2" borderId="0" xfId="49" applyFont="1"/>
    <xf numFmtId="0" fontId="55" fillId="2" borderId="0" xfId="0" applyFont="1" applyFill="1" applyAlignment="1">
      <alignment wrapText="1"/>
    </xf>
    <xf numFmtId="0" fontId="58" fillId="2" borderId="0" xfId="0" applyFont="1" applyFill="1" applyAlignment="1">
      <alignment vertical="center"/>
    </xf>
    <xf numFmtId="0" fontId="61" fillId="2" borderId="0" xfId="0" applyFont="1" applyFill="1" applyAlignment="1">
      <alignment vertical="center"/>
    </xf>
    <xf numFmtId="176" fontId="47" fillId="2" borderId="0" xfId="0" applyNumberFormat="1" applyFont="1" applyFill="1" applyAlignment="1">
      <alignment horizontal="left" vertical="top"/>
    </xf>
    <xf numFmtId="165" fontId="53" fillId="2" borderId="0" xfId="48" applyFont="1">
      <alignment vertical="center"/>
    </xf>
    <xf numFmtId="3" fontId="47" fillId="2" borderId="0" xfId="0" applyNumberFormat="1" applyFont="1" applyFill="1" applyAlignment="1">
      <alignment horizontal="center"/>
    </xf>
    <xf numFmtId="0" fontId="56" fillId="2" borderId="0" xfId="0" applyFont="1" applyFill="1" applyAlignment="1">
      <alignment horizontal="left"/>
    </xf>
    <xf numFmtId="0" fontId="47" fillId="2" borderId="0" xfId="50" applyFont="1"/>
    <xf numFmtId="166" fontId="47" fillId="2" borderId="0" xfId="41" applyNumberFormat="1" applyFont="1" applyFill="1" applyAlignment="1">
      <alignment horizontal="center"/>
    </xf>
    <xf numFmtId="0" fontId="54" fillId="2" borderId="0" xfId="47" applyFont="1" applyFill="1" applyAlignment="1"/>
    <xf numFmtId="166" fontId="47" fillId="2" borderId="0" xfId="41" applyNumberFormat="1" applyFont="1" applyFill="1" applyAlignment="1"/>
    <xf numFmtId="0" fontId="63" fillId="2" borderId="0" xfId="0" applyFont="1" applyFill="1" applyAlignment="1">
      <alignment vertical="top"/>
    </xf>
    <xf numFmtId="165" fontId="57" fillId="2" borderId="0" xfId="0" applyNumberFormat="1" applyFont="1" applyFill="1"/>
    <xf numFmtId="176" fontId="47" fillId="2" borderId="1" xfId="0" applyNumberFormat="1" applyFont="1" applyFill="1" applyBorder="1" applyAlignment="1">
      <alignment horizontal="left" vertical="top"/>
    </xf>
    <xf numFmtId="166" fontId="47" fillId="2" borderId="1" xfId="41" applyNumberFormat="1" applyFont="1" applyFill="1" applyBorder="1" applyAlignment="1">
      <alignment horizontal="center"/>
    </xf>
    <xf numFmtId="166" fontId="47" fillId="2" borderId="0" xfId="41" applyNumberFormat="1" applyFont="1" applyFill="1" applyBorder="1" applyAlignment="1">
      <alignment horizontal="center"/>
    </xf>
    <xf numFmtId="165" fontId="55" fillId="2" borderId="0" xfId="0" applyNumberFormat="1" applyFont="1" applyFill="1" applyAlignment="1">
      <alignment horizontal="center"/>
    </xf>
    <xf numFmtId="176" fontId="47" fillId="2" borderId="1" xfId="0" applyNumberFormat="1" applyFont="1" applyFill="1" applyBorder="1" applyAlignment="1">
      <alignment horizontal="left"/>
    </xf>
    <xf numFmtId="37" fontId="55" fillId="2" borderId="0" xfId="0" applyNumberFormat="1" applyFont="1" applyFill="1" applyAlignment="1">
      <alignment horizontal="center"/>
    </xf>
    <xf numFmtId="37" fontId="55" fillId="2" borderId="1" xfId="0" applyNumberFormat="1" applyFont="1" applyFill="1" applyBorder="1" applyAlignment="1">
      <alignment horizontal="center"/>
    </xf>
    <xf numFmtId="185" fontId="55" fillId="2" borderId="0" xfId="0" applyNumberFormat="1" applyFont="1" applyFill="1" applyAlignment="1">
      <alignment horizontal="center"/>
    </xf>
    <xf numFmtId="0" fontId="47" fillId="2" borderId="0" xfId="0" applyFont="1" applyFill="1" applyAlignment="1">
      <alignment horizontal="center" wrapText="1"/>
    </xf>
    <xf numFmtId="0" fontId="63" fillId="2" borderId="0" xfId="0" applyFont="1" applyFill="1" applyAlignment="1">
      <alignment horizontal="left" vertical="top" wrapText="1"/>
    </xf>
    <xf numFmtId="166" fontId="55" fillId="2" borderId="0" xfId="41" applyNumberFormat="1" applyFont="1" applyFill="1" applyAlignment="1">
      <alignment horizontal="center"/>
    </xf>
    <xf numFmtId="3" fontId="47" fillId="2" borderId="1" xfId="0" applyNumberFormat="1" applyFont="1" applyFill="1" applyBorder="1" applyAlignment="1">
      <alignment horizontal="center"/>
    </xf>
    <xf numFmtId="165" fontId="47" fillId="2" borderId="0" xfId="0" applyNumberFormat="1" applyFont="1" applyFill="1" applyAlignment="1">
      <alignment horizontal="center"/>
    </xf>
    <xf numFmtId="0" fontId="47" fillId="2" borderId="0" xfId="0" applyFont="1" applyFill="1" applyAlignment="1">
      <alignment horizontal="left" vertical="center" wrapText="1"/>
    </xf>
    <xf numFmtId="0" fontId="55" fillId="2" borderId="0" xfId="0" applyFont="1" applyFill="1" applyAlignment="1">
      <alignment horizontal="center"/>
    </xf>
    <xf numFmtId="164" fontId="47" fillId="2" borderId="1" xfId="0" applyNumberFormat="1" applyFont="1" applyFill="1" applyBorder="1" applyAlignment="1">
      <alignment horizontal="center"/>
    </xf>
    <xf numFmtId="0" fontId="57" fillId="2" borderId="0" xfId="50" applyFont="1"/>
    <xf numFmtId="0" fontId="47" fillId="2" borderId="0" xfId="0" applyFont="1" applyFill="1" applyAlignment="1">
      <alignment horizontal="left" wrapText="1"/>
    </xf>
    <xf numFmtId="165" fontId="47" fillId="2" borderId="1" xfId="0" applyNumberFormat="1" applyFont="1" applyFill="1" applyBorder="1" applyAlignment="1">
      <alignment horizontal="center"/>
    </xf>
    <xf numFmtId="0" fontId="47" fillId="2" borderId="1" xfId="0" applyFont="1" applyFill="1" applyBorder="1" applyAlignment="1">
      <alignment horizontal="left"/>
    </xf>
    <xf numFmtId="166" fontId="47" fillId="2" borderId="0" xfId="0" applyNumberFormat="1" applyFont="1" applyFill="1" applyAlignment="1">
      <alignment horizontal="center"/>
    </xf>
    <xf numFmtId="166" fontId="47" fillId="2" borderId="1" xfId="0" applyNumberFormat="1" applyFont="1" applyFill="1" applyBorder="1" applyAlignment="1">
      <alignment horizontal="center"/>
    </xf>
    <xf numFmtId="0" fontId="47" fillId="2" borderId="1" xfId="0" applyFont="1" applyFill="1" applyBorder="1" applyAlignment="1">
      <alignment horizontal="left" wrapText="1"/>
    </xf>
    <xf numFmtId="165" fontId="47" fillId="2" borderId="0" xfId="28" applyNumberFormat="1" applyFont="1" applyFill="1" applyAlignment="1">
      <alignment horizontal="center"/>
    </xf>
    <xf numFmtId="4" fontId="47" fillId="2" borderId="0" xfId="28" applyNumberFormat="1" applyFont="1" applyFill="1" applyAlignment="1">
      <alignment horizontal="center"/>
    </xf>
    <xf numFmtId="4" fontId="55" fillId="2" borderId="0" xfId="0" applyNumberFormat="1" applyFont="1" applyFill="1" applyAlignment="1">
      <alignment horizontal="center"/>
    </xf>
    <xf numFmtId="4" fontId="47" fillId="2" borderId="1" xfId="28" applyNumberFormat="1" applyFont="1" applyFill="1" applyBorder="1" applyAlignment="1">
      <alignment horizontal="center"/>
    </xf>
    <xf numFmtId="0" fontId="53" fillId="2" borderId="0" xfId="0" applyFont="1" applyFill="1" applyAlignment="1">
      <alignment horizontal="center" wrapText="1"/>
    </xf>
    <xf numFmtId="0" fontId="60" fillId="2" borderId="0" xfId="0" applyFont="1" applyFill="1"/>
    <xf numFmtId="4" fontId="55" fillId="2" borderId="0" xfId="41" applyNumberFormat="1" applyFont="1" applyFill="1" applyAlignment="1">
      <alignment horizontal="center"/>
    </xf>
    <xf numFmtId="0" fontId="57" fillId="2" borderId="0" xfId="0" quotePrefix="1" applyFont="1" applyFill="1" applyAlignment="1">
      <alignment horizontal="left"/>
    </xf>
    <xf numFmtId="165" fontId="55" fillId="2" borderId="0" xfId="41" applyNumberFormat="1" applyFont="1" applyFill="1" applyAlignment="1">
      <alignment horizontal="center"/>
    </xf>
    <xf numFmtId="39" fontId="47" fillId="2" borderId="0" xfId="28" applyNumberFormat="1" applyFont="1" applyFill="1" applyAlignment="1">
      <alignment horizontal="center"/>
    </xf>
    <xf numFmtId="39" fontId="47" fillId="2" borderId="1" xfId="28" applyNumberFormat="1" applyFont="1" applyFill="1" applyBorder="1" applyAlignment="1">
      <alignment horizontal="center"/>
    </xf>
    <xf numFmtId="175" fontId="47" fillId="2" borderId="0" xfId="0" applyNumberFormat="1" applyFont="1" applyFill="1" applyAlignment="1">
      <alignment horizontal="center"/>
    </xf>
    <xf numFmtId="167" fontId="47" fillId="2" borderId="0" xfId="0" applyNumberFormat="1" applyFont="1" applyFill="1" applyAlignment="1">
      <alignment horizontal="center"/>
    </xf>
    <xf numFmtId="37" fontId="47" fillId="2" borderId="0" xfId="28" applyNumberFormat="1" applyFont="1" applyFill="1" applyAlignment="1">
      <alignment horizontal="center"/>
    </xf>
    <xf numFmtId="37" fontId="47" fillId="2" borderId="1" xfId="28" applyNumberFormat="1" applyFont="1" applyFill="1" applyBorder="1" applyAlignment="1">
      <alignment horizontal="center"/>
    </xf>
    <xf numFmtId="165" fontId="47" fillId="2" borderId="0" xfId="41" applyNumberFormat="1" applyFont="1" applyFill="1" applyAlignment="1">
      <alignment horizontal="center"/>
    </xf>
    <xf numFmtId="165" fontId="47" fillId="2" borderId="1" xfId="41" applyNumberFormat="1" applyFont="1" applyFill="1" applyBorder="1" applyAlignment="1">
      <alignment horizontal="center"/>
    </xf>
    <xf numFmtId="165" fontId="53" fillId="2" borderId="0" xfId="0" applyNumberFormat="1" applyFont="1" applyFill="1" applyAlignment="1">
      <alignment horizontal="center"/>
    </xf>
    <xf numFmtId="0" fontId="53" fillId="2" borderId="0" xfId="0" applyFont="1" applyFill="1" applyAlignment="1">
      <alignment horizontal="center" vertical="top"/>
    </xf>
    <xf numFmtId="164" fontId="47" fillId="2" borderId="0" xfId="0" applyNumberFormat="1" applyFont="1" applyFill="1" applyAlignment="1">
      <alignment horizontal="center" vertical="center"/>
    </xf>
    <xf numFmtId="165" fontId="53" fillId="2" borderId="0" xfId="48" applyFont="1" applyAlignment="1"/>
    <xf numFmtId="0" fontId="63" fillId="2" borderId="0" xfId="0" applyFont="1" applyFill="1"/>
    <xf numFmtId="0" fontId="59" fillId="2" borderId="0" xfId="0" applyFont="1" applyFill="1" applyAlignment="1">
      <alignment horizontal="center" readingOrder="1"/>
    </xf>
    <xf numFmtId="49" fontId="56" fillId="2" borderId="0" xfId="0" applyNumberFormat="1" applyFont="1" applyFill="1" applyAlignment="1">
      <alignment horizontal="left"/>
    </xf>
    <xf numFmtId="9" fontId="47" fillId="2" borderId="0" xfId="41" applyFont="1" applyFill="1" applyAlignment="1"/>
    <xf numFmtId="168" fontId="47" fillId="2" borderId="0" xfId="0" applyNumberFormat="1" applyFont="1" applyFill="1"/>
    <xf numFmtId="169" fontId="47" fillId="2" borderId="0" xfId="0" applyNumberFormat="1" applyFont="1" applyFill="1"/>
    <xf numFmtId="170" fontId="47" fillId="2" borderId="0" xfId="0" applyNumberFormat="1" applyFont="1" applyFill="1"/>
    <xf numFmtId="49" fontId="47" fillId="2" borderId="0" xfId="0" applyNumberFormat="1" applyFont="1" applyFill="1" applyAlignment="1">
      <alignment horizontal="left"/>
    </xf>
    <xf numFmtId="165" fontId="55" fillId="2" borderId="0" xfId="41" applyNumberFormat="1" applyFont="1" applyFill="1" applyBorder="1" applyAlignment="1">
      <alignment horizontal="center"/>
    </xf>
    <xf numFmtId="10" fontId="47" fillId="2" borderId="0" xfId="0" applyNumberFormat="1" applyFont="1" applyFill="1"/>
    <xf numFmtId="0" fontId="71" fillId="2" borderId="0" xfId="0" applyFont="1" applyFill="1"/>
    <xf numFmtId="0" fontId="71" fillId="2" borderId="0" xfId="0" applyFont="1" applyFill="1" applyAlignment="1">
      <alignment horizontal="left"/>
    </xf>
    <xf numFmtId="0" fontId="72" fillId="2" borderId="0" xfId="0" applyFont="1" applyFill="1"/>
    <xf numFmtId="0" fontId="71" fillId="2" borderId="0" xfId="0" applyFont="1" applyFill="1" applyAlignment="1">
      <alignment vertical="top"/>
    </xf>
    <xf numFmtId="0" fontId="63" fillId="2" borderId="0" xfId="0" applyFont="1" applyFill="1" applyAlignment="1">
      <alignment horizontal="left" vertical="top"/>
    </xf>
    <xf numFmtId="0" fontId="63" fillId="2" borderId="0" xfId="0" applyFont="1" applyFill="1" applyAlignment="1">
      <alignment horizontal="left" wrapText="1"/>
    </xf>
    <xf numFmtId="0" fontId="63" fillId="2" borderId="0" xfId="0" applyFont="1" applyFill="1" applyAlignment="1">
      <alignment wrapText="1"/>
    </xf>
    <xf numFmtId="0" fontId="74" fillId="2" borderId="0" xfId="0" applyFont="1" applyFill="1"/>
    <xf numFmtId="14" fontId="47" fillId="2" borderId="0" xfId="0" applyNumberFormat="1" applyFont="1" applyFill="1"/>
    <xf numFmtId="0" fontId="73" fillId="2" borderId="0" xfId="0" applyFont="1" applyFill="1" applyAlignment="1">
      <alignment horizontal="left"/>
    </xf>
    <xf numFmtId="171" fontId="47" fillId="2" borderId="0" xfId="0" applyNumberFormat="1" applyFont="1" applyFill="1" applyAlignment="1">
      <alignment horizontal="right"/>
    </xf>
    <xf numFmtId="0" fontId="60" fillId="0" borderId="0" xfId="0" applyFont="1" applyAlignment="1">
      <alignment horizontal="left" readingOrder="1"/>
    </xf>
    <xf numFmtId="0" fontId="71" fillId="2" borderId="0" xfId="0" applyFont="1" applyFill="1" applyAlignment="1">
      <alignment horizontal="center"/>
    </xf>
    <xf numFmtId="4" fontId="72" fillId="2" borderId="0" xfId="0" applyNumberFormat="1" applyFont="1" applyFill="1" applyAlignment="1">
      <alignment horizontal="center"/>
    </xf>
    <xf numFmtId="0" fontId="63" fillId="2" borderId="0" xfId="0" applyFont="1" applyFill="1" applyAlignment="1">
      <alignment horizontal="center"/>
    </xf>
    <xf numFmtId="165" fontId="62" fillId="2" borderId="0" xfId="0" applyNumberFormat="1" applyFont="1" applyFill="1" applyAlignment="1">
      <alignment horizontal="center"/>
    </xf>
    <xf numFmtId="0" fontId="71" fillId="2" borderId="0" xfId="0" applyFont="1" applyFill="1" applyAlignment="1">
      <alignment wrapText="1"/>
    </xf>
    <xf numFmtId="0" fontId="53" fillId="2" borderId="0" xfId="0" applyFont="1" applyFill="1" applyAlignment="1">
      <alignment horizontal="center"/>
    </xf>
    <xf numFmtId="0" fontId="63" fillId="2" borderId="0" xfId="0" applyFont="1" applyFill="1" applyAlignment="1">
      <alignment horizontal="left"/>
    </xf>
    <xf numFmtId="0" fontId="63" fillId="2" borderId="0" xfId="0" applyFont="1" applyFill="1" applyAlignment="1">
      <alignment vertical="top" wrapText="1"/>
    </xf>
    <xf numFmtId="0" fontId="47" fillId="50" borderId="0" xfId="0" applyFont="1" applyFill="1" applyAlignment="1">
      <alignment horizontal="left"/>
    </xf>
    <xf numFmtId="166" fontId="47" fillId="50" borderId="0" xfId="41" applyNumberFormat="1" applyFont="1" applyFill="1" applyBorder="1" applyAlignment="1">
      <alignment horizontal="center"/>
    </xf>
    <xf numFmtId="165" fontId="47" fillId="50" borderId="0" xfId="0" applyNumberFormat="1" applyFont="1" applyFill="1" applyAlignment="1">
      <alignment horizontal="center"/>
    </xf>
    <xf numFmtId="166" fontId="47" fillId="50" borderId="0" xfId="41" applyNumberFormat="1" applyFont="1" applyFill="1" applyAlignment="1">
      <alignment horizontal="center"/>
    </xf>
    <xf numFmtId="0" fontId="55" fillId="2" borderId="0" xfId="0" applyFont="1" applyFill="1" applyAlignment="1">
      <alignment horizontal="left"/>
    </xf>
    <xf numFmtId="166" fontId="71" fillId="2" borderId="0" xfId="41" applyNumberFormat="1" applyFont="1" applyFill="1" applyBorder="1" applyAlignment="1">
      <alignment horizontal="center"/>
    </xf>
    <xf numFmtId="0" fontId="76" fillId="2" borderId="0" xfId="0" applyFont="1" applyFill="1"/>
    <xf numFmtId="165" fontId="47" fillId="2" borderId="0" xfId="0" applyNumberFormat="1" applyFont="1" applyFill="1" applyAlignment="1" applyProtection="1">
      <alignment horizontal="center" vertical="top"/>
      <protection locked="0"/>
    </xf>
    <xf numFmtId="165" fontId="47" fillId="2" borderId="1" xfId="0" applyNumberFormat="1" applyFont="1" applyFill="1" applyBorder="1" applyAlignment="1" applyProtection="1">
      <alignment horizontal="center" vertical="top"/>
      <protection locked="0"/>
    </xf>
    <xf numFmtId="164" fontId="55" fillId="2" borderId="0" xfId="0" applyNumberFormat="1" applyFont="1" applyFill="1"/>
    <xf numFmtId="164" fontId="55" fillId="2" borderId="1" xfId="0" applyNumberFormat="1" applyFont="1" applyFill="1" applyBorder="1" applyAlignment="1">
      <alignment horizontal="center"/>
    </xf>
    <xf numFmtId="0" fontId="51" fillId="2" borderId="0" xfId="108" applyFill="1" applyAlignment="1" applyProtection="1"/>
    <xf numFmtId="0" fontId="60" fillId="2" borderId="0" xfId="0" applyFont="1" applyFill="1" applyAlignment="1">
      <alignment horizontal="left" vertical="center" readingOrder="1"/>
    </xf>
    <xf numFmtId="0" fontId="71" fillId="2" borderId="0" xfId="50" applyFont="1"/>
    <xf numFmtId="0" fontId="47" fillId="2" borderId="0" xfId="0" applyFont="1" applyFill="1" applyAlignment="1">
      <alignment horizontal="left" vertical="top" wrapText="1"/>
    </xf>
    <xf numFmtId="0" fontId="47" fillId="2" borderId="1" xfId="0" applyFont="1" applyFill="1" applyBorder="1" applyAlignment="1">
      <alignment horizontal="left" vertical="top" wrapText="1"/>
    </xf>
    <xf numFmtId="0" fontId="57" fillId="2" borderId="0" xfId="0" applyFont="1" applyFill="1" applyAlignment="1">
      <alignment horizontal="left" vertical="top"/>
    </xf>
    <xf numFmtId="0" fontId="54" fillId="2" borderId="0" xfId="119" applyFont="1" applyFill="1" applyAlignment="1"/>
    <xf numFmtId="0" fontId="54" fillId="2" borderId="0" xfId="119" applyFont="1" applyFill="1"/>
    <xf numFmtId="0" fontId="3" fillId="2" borderId="0" xfId="0" applyFont="1" applyFill="1" applyAlignment="1">
      <alignment horizontal="left"/>
    </xf>
    <xf numFmtId="165" fontId="3" fillId="2" borderId="0" xfId="0" applyNumberFormat="1" applyFont="1" applyFill="1" applyAlignment="1">
      <alignment horizontal="center"/>
    </xf>
    <xf numFmtId="0" fontId="3" fillId="2" borderId="1" xfId="0" applyFont="1" applyFill="1" applyBorder="1" applyAlignment="1">
      <alignment horizontal="left"/>
    </xf>
    <xf numFmtId="165" fontId="3" fillId="2" borderId="1" xfId="0" applyNumberFormat="1" applyFont="1" applyFill="1" applyBorder="1" applyAlignment="1">
      <alignment horizontal="center"/>
    </xf>
    <xf numFmtId="0" fontId="78" fillId="2" borderId="0" xfId="0" applyFont="1" applyFill="1"/>
    <xf numFmtId="0" fontId="78" fillId="2" borderId="0" xfId="0" applyFont="1" applyFill="1" applyAlignment="1">
      <alignment vertical="center"/>
    </xf>
    <xf numFmtId="43" fontId="47" fillId="2" borderId="0" xfId="28" applyFont="1" applyFill="1" applyBorder="1" applyAlignment="1">
      <alignment horizontal="center"/>
    </xf>
    <xf numFmtId="166" fontId="63" fillId="2" borderId="0" xfId="41" applyNumberFormat="1" applyFont="1" applyFill="1" applyBorder="1" applyAlignment="1">
      <alignment horizontal="center"/>
    </xf>
    <xf numFmtId="0" fontId="54" fillId="2" borderId="0" xfId="119" applyFont="1" applyFill="1" applyAlignment="1">
      <alignment horizontal="left"/>
    </xf>
    <xf numFmtId="0" fontId="55" fillId="2" borderId="0" xfId="0" applyFont="1" applyFill="1" applyAlignment="1">
      <alignment horizontal="center" vertical="center"/>
    </xf>
    <xf numFmtId="0" fontId="63" fillId="2" borderId="0" xfId="0" applyFont="1" applyFill="1" applyAlignment="1">
      <alignment horizontal="center" wrapText="1"/>
    </xf>
    <xf numFmtId="187" fontId="47" fillId="2" borderId="0" xfId="0" applyNumberFormat="1" applyFont="1" applyFill="1" applyAlignment="1">
      <alignment horizontal="center"/>
    </xf>
    <xf numFmtId="187" fontId="47" fillId="2" borderId="1" xfId="0" applyNumberFormat="1" applyFont="1" applyFill="1" applyBorder="1" applyAlignment="1">
      <alignment horizontal="center"/>
    </xf>
    <xf numFmtId="0" fontId="80" fillId="2" borderId="0" xfId="0" applyFont="1" applyFill="1" applyAlignment="1">
      <alignment horizontal="center" vertical="center"/>
    </xf>
    <xf numFmtId="39" fontId="47" fillId="2" borderId="0" xfId="41" applyNumberFormat="1" applyFont="1" applyFill="1" applyAlignment="1">
      <alignment horizontal="center"/>
    </xf>
    <xf numFmtId="39" fontId="47" fillId="2" borderId="1" xfId="41" applyNumberFormat="1" applyFont="1" applyFill="1" applyBorder="1" applyAlignment="1">
      <alignment horizontal="center"/>
    </xf>
    <xf numFmtId="0" fontId="70" fillId="0" borderId="0" xfId="0" applyFont="1"/>
    <xf numFmtId="0" fontId="64" fillId="0" borderId="0" xfId="0" applyFont="1" applyAlignment="1">
      <alignment horizontal="left"/>
    </xf>
    <xf numFmtId="0" fontId="65" fillId="0" borderId="0" xfId="0" applyFont="1" applyAlignment="1">
      <alignment horizontal="left"/>
    </xf>
    <xf numFmtId="0" fontId="66" fillId="0" borderId="1" xfId="0" applyFont="1" applyBorder="1" applyAlignment="1">
      <alignment horizontal="left"/>
    </xf>
    <xf numFmtId="0" fontId="67" fillId="0" borderId="0" xfId="0" applyFont="1" applyAlignment="1">
      <alignment horizontal="left"/>
    </xf>
    <xf numFmtId="0" fontId="77" fillId="0" borderId="0" xfId="0" applyFont="1"/>
    <xf numFmtId="0" fontId="69" fillId="0" borderId="0" xfId="0" applyFont="1" applyAlignment="1">
      <alignment horizontal="left"/>
    </xf>
    <xf numFmtId="0" fontId="68" fillId="0" borderId="0" xfId="0" applyFont="1"/>
    <xf numFmtId="0" fontId="53" fillId="2" borderId="0" xfId="0" applyFont="1" applyFill="1" applyAlignment="1">
      <alignment horizontal="center" vertical="center"/>
    </xf>
    <xf numFmtId="165" fontId="73" fillId="2" borderId="0" xfId="0" applyNumberFormat="1" applyFont="1" applyFill="1"/>
    <xf numFmtId="189" fontId="47" fillId="2" borderId="0" xfId="41" applyNumberFormat="1" applyFont="1" applyFill="1" applyAlignment="1">
      <alignment horizontal="center"/>
    </xf>
    <xf numFmtId="189" fontId="47" fillId="2" borderId="1" xfId="41" applyNumberFormat="1" applyFont="1" applyFill="1" applyBorder="1" applyAlignment="1">
      <alignment horizontal="center"/>
    </xf>
    <xf numFmtId="189" fontId="47" fillId="2" borderId="0" xfId="41" applyNumberFormat="1" applyFont="1" applyFill="1" applyBorder="1" applyAlignment="1">
      <alignment horizontal="center"/>
    </xf>
    <xf numFmtId="164" fontId="71" fillId="2" borderId="0" xfId="0" applyNumberFormat="1" applyFont="1" applyFill="1"/>
    <xf numFmtId="0" fontId="81" fillId="2" borderId="0" xfId="0" applyFont="1" applyFill="1" applyAlignment="1">
      <alignment horizontal="left"/>
    </xf>
    <xf numFmtId="0" fontId="94" fillId="2" borderId="0" xfId="47" applyFill="1"/>
    <xf numFmtId="0" fontId="75" fillId="2" borderId="0" xfId="0" applyFont="1" applyFill="1"/>
    <xf numFmtId="0" fontId="74" fillId="2" borderId="0" xfId="0" applyFont="1" applyFill="1" applyAlignment="1">
      <alignment horizontal="left" vertical="center"/>
    </xf>
    <xf numFmtId="0" fontId="3" fillId="2" borderId="0" xfId="0" applyFont="1" applyFill="1" applyAlignment="1">
      <alignment vertical="center"/>
    </xf>
    <xf numFmtId="0" fontId="75" fillId="2" borderId="0" xfId="0" applyFont="1" applyFill="1" applyAlignment="1">
      <alignment vertical="center"/>
    </xf>
    <xf numFmtId="0" fontId="83" fillId="2" borderId="0" xfId="0" quotePrefix="1" applyFont="1" applyFill="1" applyAlignment="1">
      <alignment horizontal="left"/>
    </xf>
    <xf numFmtId="0" fontId="3" fillId="2" borderId="0" xfId="0" applyFont="1" applyFill="1"/>
    <xf numFmtId="166" fontId="3" fillId="2" borderId="0" xfId="41" applyNumberFormat="1" applyFont="1" applyFill="1" applyBorder="1" applyAlignment="1">
      <alignment horizontal="center"/>
    </xf>
    <xf numFmtId="166" fontId="3" fillId="2" borderId="1" xfId="41" applyNumberFormat="1" applyFont="1" applyFill="1" applyBorder="1" applyAlignment="1">
      <alignment horizontal="center"/>
    </xf>
    <xf numFmtId="0" fontId="84" fillId="2" borderId="0" xfId="0" applyFont="1" applyFill="1"/>
    <xf numFmtId="0" fontId="85" fillId="2" borderId="0" xfId="0" applyFont="1" applyFill="1"/>
    <xf numFmtId="0" fontId="84" fillId="2" borderId="0" xfId="0" applyFont="1" applyFill="1" applyAlignment="1">
      <alignment vertical="top"/>
    </xf>
    <xf numFmtId="0" fontId="3" fillId="52" borderId="0" xfId="0" applyFont="1" applyFill="1" applyAlignment="1">
      <alignment horizontal="left"/>
    </xf>
    <xf numFmtId="165" fontId="3" fillId="52" borderId="0" xfId="0" applyNumberFormat="1" applyFont="1" applyFill="1" applyAlignment="1">
      <alignment horizontal="center"/>
    </xf>
    <xf numFmtId="0" fontId="74" fillId="2" borderId="0" xfId="0" quotePrefix="1" applyFont="1" applyFill="1" applyAlignment="1">
      <alignment horizontal="center"/>
    </xf>
    <xf numFmtId="0" fontId="82" fillId="51" borderId="0" xfId="0" applyFont="1" applyFill="1" applyAlignment="1">
      <alignment horizontal="center" wrapText="1"/>
    </xf>
    <xf numFmtId="166" fontId="3" fillId="52" borderId="0" xfId="41" applyNumberFormat="1" applyFont="1" applyFill="1" applyBorder="1" applyAlignment="1">
      <alignment horizontal="center"/>
    </xf>
    <xf numFmtId="0" fontId="86" fillId="51" borderId="0" xfId="0" applyFont="1" applyFill="1" applyAlignment="1">
      <alignment horizontal="left"/>
    </xf>
    <xf numFmtId="165" fontId="86" fillId="51" borderId="0" xfId="41" applyNumberFormat="1" applyFont="1" applyFill="1" applyAlignment="1">
      <alignment horizontal="center"/>
    </xf>
    <xf numFmtId="166" fontId="86" fillId="51" borderId="0" xfId="41" applyNumberFormat="1" applyFont="1" applyFill="1" applyAlignment="1">
      <alignment horizontal="center"/>
    </xf>
    <xf numFmtId="0" fontId="86" fillId="51" borderId="0" xfId="0" applyFont="1" applyFill="1"/>
    <xf numFmtId="166" fontId="86" fillId="51" borderId="0" xfId="41" applyNumberFormat="1" applyFont="1" applyFill="1" applyBorder="1" applyAlignment="1">
      <alignment horizontal="center"/>
    </xf>
    <xf numFmtId="165" fontId="3" fillId="2" borderId="0" xfId="0" applyNumberFormat="1" applyFont="1" applyFill="1"/>
    <xf numFmtId="0" fontId="87" fillId="51" borderId="0" xfId="0" applyFont="1" applyFill="1" applyAlignment="1">
      <alignment horizontal="center" wrapText="1"/>
    </xf>
    <xf numFmtId="3" fontId="3" fillId="2" borderId="0" xfId="0" applyNumberFormat="1" applyFont="1" applyFill="1" applyAlignment="1">
      <alignment horizontal="center"/>
    </xf>
    <xf numFmtId="3" fontId="3" fillId="2" borderId="1" xfId="0" applyNumberFormat="1" applyFont="1" applyFill="1" applyBorder="1" applyAlignment="1">
      <alignment horizontal="center"/>
    </xf>
    <xf numFmtId="0" fontId="74" fillId="2" borderId="0" xfId="0" applyFont="1" applyFill="1" applyAlignment="1">
      <alignment vertical="center"/>
    </xf>
    <xf numFmtId="0" fontId="75" fillId="2" borderId="0" xfId="0" applyFont="1" applyFill="1" applyAlignment="1">
      <alignment wrapText="1"/>
    </xf>
    <xf numFmtId="0" fontId="89" fillId="2" borderId="0" xfId="0" applyFont="1" applyFill="1" applyAlignment="1">
      <alignment horizontal="left"/>
    </xf>
    <xf numFmtId="0" fontId="74" fillId="2" borderId="0" xfId="0" applyFont="1" applyFill="1" applyAlignment="1">
      <alignment wrapText="1"/>
    </xf>
    <xf numFmtId="0" fontId="75" fillId="2" borderId="0" xfId="0" applyFont="1" applyFill="1" applyAlignment="1">
      <alignment horizontal="center"/>
    </xf>
    <xf numFmtId="166" fontId="3" fillId="2" borderId="0" xfId="41" applyNumberFormat="1" applyFont="1" applyFill="1" applyAlignment="1">
      <alignment horizontal="center"/>
    </xf>
    <xf numFmtId="0" fontId="84" fillId="2" borderId="0" xfId="0" applyFont="1" applyFill="1" applyAlignment="1">
      <alignment horizontal="left" vertical="top"/>
    </xf>
    <xf numFmtId="0" fontId="90" fillId="2" borderId="0" xfId="0" applyFont="1" applyFill="1" applyAlignment="1">
      <alignment horizontal="center" wrapText="1"/>
    </xf>
    <xf numFmtId="0" fontId="83" fillId="2" borderId="0" xfId="0" quotePrefix="1" applyFont="1" applyFill="1"/>
    <xf numFmtId="0" fontId="91" fillId="0" borderId="0" xfId="0" applyFont="1" applyAlignment="1">
      <alignment horizontal="left"/>
    </xf>
    <xf numFmtId="0" fontId="3" fillId="52" borderId="1" xfId="0" applyFont="1" applyFill="1" applyBorder="1" applyAlignment="1">
      <alignment horizontal="left"/>
    </xf>
    <xf numFmtId="166" fontId="3" fillId="52" borderId="1" xfId="41" applyNumberFormat="1" applyFont="1" applyFill="1" applyBorder="1" applyAlignment="1">
      <alignment horizontal="center"/>
    </xf>
    <xf numFmtId="0" fontId="94" fillId="2" borderId="0" xfId="47" applyFill="1" applyAlignment="1"/>
    <xf numFmtId="0" fontId="74" fillId="2" borderId="0" xfId="0" applyFont="1" applyFill="1" applyAlignment="1">
      <alignment horizontal="left"/>
    </xf>
    <xf numFmtId="166" fontId="75" fillId="2" borderId="0" xfId="41" applyNumberFormat="1" applyFont="1" applyFill="1" applyAlignment="1"/>
    <xf numFmtId="166" fontId="85" fillId="2" borderId="0" xfId="0" applyNumberFormat="1" applyFont="1" applyFill="1"/>
    <xf numFmtId="0" fontId="88" fillId="51" borderId="0" xfId="0" applyFont="1" applyFill="1" applyAlignment="1">
      <alignment horizontal="left"/>
    </xf>
    <xf numFmtId="166" fontId="88" fillId="51" borderId="0" xfId="41" applyNumberFormat="1" applyFont="1" applyFill="1" applyAlignment="1">
      <alignment horizontal="center"/>
    </xf>
    <xf numFmtId="0" fontId="88" fillId="51" borderId="0" xfId="0" applyFont="1" applyFill="1"/>
    <xf numFmtId="166" fontId="88" fillId="51" borderId="0" xfId="41" applyNumberFormat="1" applyFont="1" applyFill="1" applyBorder="1" applyAlignment="1">
      <alignment horizontal="center"/>
    </xf>
    <xf numFmtId="10" fontId="86" fillId="51" borderId="0" xfId="41" applyNumberFormat="1" applyFont="1" applyFill="1" applyBorder="1" applyAlignment="1">
      <alignment horizontal="center"/>
    </xf>
    <xf numFmtId="0" fontId="47" fillId="52" borderId="0" xfId="0" applyFont="1" applyFill="1" applyAlignment="1">
      <alignment horizontal="left"/>
    </xf>
    <xf numFmtId="165" fontId="47" fillId="52" borderId="0" xfId="0" applyNumberFormat="1" applyFont="1" applyFill="1" applyAlignment="1">
      <alignment horizontal="center"/>
    </xf>
    <xf numFmtId="166" fontId="47" fillId="52" borderId="0" xfId="41" applyNumberFormat="1" applyFont="1" applyFill="1" applyBorder="1" applyAlignment="1">
      <alignment horizontal="center"/>
    </xf>
    <xf numFmtId="165" fontId="47" fillId="52" borderId="0" xfId="0" applyNumberFormat="1" applyFont="1" applyFill="1" applyAlignment="1" applyProtection="1">
      <alignment horizontal="center" vertical="top"/>
      <protection locked="0"/>
    </xf>
    <xf numFmtId="165" fontId="88" fillId="51" borderId="0" xfId="41" applyNumberFormat="1" applyFont="1" applyFill="1" applyAlignment="1">
      <alignment horizontal="center"/>
    </xf>
    <xf numFmtId="0" fontId="87" fillId="51" borderId="0" xfId="0" applyFont="1" applyFill="1" applyAlignment="1">
      <alignment horizontal="left" wrapText="1"/>
    </xf>
    <xf numFmtId="0" fontId="87" fillId="51" borderId="0" xfId="0" applyFont="1" applyFill="1" applyAlignment="1">
      <alignment horizontal="center"/>
    </xf>
    <xf numFmtId="4" fontId="47" fillId="52" borderId="0" xfId="28" applyNumberFormat="1" applyFont="1" applyFill="1" applyAlignment="1">
      <alignment horizontal="center"/>
    </xf>
    <xf numFmtId="39" fontId="47" fillId="52" borderId="0" xfId="28" applyNumberFormat="1" applyFont="1" applyFill="1" applyAlignment="1">
      <alignment horizontal="center"/>
    </xf>
    <xf numFmtId="4" fontId="88" fillId="51" borderId="0" xfId="41" applyNumberFormat="1" applyFont="1" applyFill="1" applyAlignment="1">
      <alignment horizontal="center"/>
    </xf>
    <xf numFmtId="37" fontId="47" fillId="52" borderId="0" xfId="28" applyNumberFormat="1" applyFont="1" applyFill="1" applyAlignment="1">
      <alignment horizontal="center"/>
    </xf>
    <xf numFmtId="166" fontId="47" fillId="52" borderId="0" xfId="41" applyNumberFormat="1" applyFont="1" applyFill="1" applyAlignment="1">
      <alignment horizontal="center"/>
    </xf>
    <xf numFmtId="188" fontId="88" fillId="51" borderId="0" xfId="41" applyNumberFormat="1" applyFont="1" applyFill="1" applyAlignment="1">
      <alignment horizontal="center"/>
    </xf>
    <xf numFmtId="187" fontId="47" fillId="52" borderId="0" xfId="0" applyNumberFormat="1" applyFont="1" applyFill="1" applyAlignment="1">
      <alignment horizontal="center"/>
    </xf>
    <xf numFmtId="0" fontId="88" fillId="2" borderId="0" xfId="0" applyFont="1" applyFill="1"/>
    <xf numFmtId="165" fontId="87" fillId="53" borderId="0" xfId="0" applyNumberFormat="1" applyFont="1" applyFill="1" applyAlignment="1">
      <alignment horizontal="center"/>
    </xf>
    <xf numFmtId="0" fontId="87" fillId="53" borderId="0" xfId="0" applyFont="1" applyFill="1" applyAlignment="1">
      <alignment horizontal="center"/>
    </xf>
    <xf numFmtId="165" fontId="87" fillId="53" borderId="0" xfId="0" applyNumberFormat="1" applyFont="1" applyFill="1" applyAlignment="1">
      <alignment horizontal="center" wrapText="1"/>
    </xf>
    <xf numFmtId="165" fontId="88" fillId="53" borderId="0" xfId="0" applyNumberFormat="1" applyFont="1" applyFill="1" applyAlignment="1">
      <alignment horizontal="center"/>
    </xf>
    <xf numFmtId="166" fontId="88" fillId="53" borderId="0" xfId="41" applyNumberFormat="1" applyFont="1" applyFill="1" applyBorder="1" applyAlignment="1">
      <alignment horizontal="center"/>
    </xf>
    <xf numFmtId="0" fontId="88" fillId="53" borderId="0" xfId="0" applyFont="1" applyFill="1" applyAlignment="1">
      <alignment horizontal="left"/>
    </xf>
    <xf numFmtId="0" fontId="88" fillId="53" borderId="0" xfId="0" applyFont="1" applyFill="1"/>
    <xf numFmtId="176" fontId="47" fillId="54" borderId="0" xfId="0" applyNumberFormat="1" applyFont="1" applyFill="1" applyAlignment="1">
      <alignment horizontal="left" vertical="top"/>
    </xf>
    <xf numFmtId="165" fontId="47" fillId="54" borderId="0" xfId="0" applyNumberFormat="1" applyFont="1" applyFill="1" applyAlignment="1">
      <alignment horizontal="center"/>
    </xf>
    <xf numFmtId="3" fontId="47" fillId="54" borderId="0" xfId="0" applyNumberFormat="1" applyFont="1" applyFill="1" applyAlignment="1">
      <alignment horizontal="center"/>
    </xf>
    <xf numFmtId="166" fontId="47" fillId="54" borderId="0" xfId="41" applyNumberFormat="1" applyFont="1" applyFill="1" applyBorder="1" applyAlignment="1">
      <alignment horizontal="center"/>
    </xf>
    <xf numFmtId="0" fontId="87" fillId="55" borderId="0" xfId="0" applyFont="1" applyFill="1" applyAlignment="1">
      <alignment horizontal="center" wrapText="1"/>
    </xf>
    <xf numFmtId="0" fontId="86" fillId="55" borderId="0" xfId="0" applyFont="1" applyFill="1" applyAlignment="1">
      <alignment horizontal="left"/>
    </xf>
    <xf numFmtId="165" fontId="88" fillId="55" borderId="0" xfId="41" applyNumberFormat="1" applyFont="1" applyFill="1" applyBorder="1" applyAlignment="1">
      <alignment horizontal="center"/>
    </xf>
    <xf numFmtId="166" fontId="88" fillId="55" borderId="0" xfId="41" applyNumberFormat="1" applyFont="1" applyFill="1" applyBorder="1" applyAlignment="1">
      <alignment horizontal="center"/>
    </xf>
    <xf numFmtId="0" fontId="86" fillId="55" borderId="0" xfId="0" applyFont="1" applyFill="1"/>
    <xf numFmtId="0" fontId="88" fillId="55" borderId="0" xfId="0" applyFont="1" applyFill="1" applyAlignment="1">
      <alignment horizontal="left"/>
    </xf>
    <xf numFmtId="166" fontId="88" fillId="55" borderId="0" xfId="41" applyNumberFormat="1" applyFont="1" applyFill="1" applyAlignment="1">
      <alignment horizontal="center"/>
    </xf>
    <xf numFmtId="4" fontId="47" fillId="2" borderId="0" xfId="0" applyNumberFormat="1" applyFont="1" applyFill="1" applyAlignment="1">
      <alignment horizontal="center"/>
    </xf>
    <xf numFmtId="4" fontId="47" fillId="2" borderId="1" xfId="0" applyNumberFormat="1" applyFont="1" applyFill="1" applyBorder="1" applyAlignment="1">
      <alignment horizontal="center"/>
    </xf>
    <xf numFmtId="0" fontId="87" fillId="55" borderId="0" xfId="0" applyFont="1" applyFill="1" applyAlignment="1">
      <alignment horizontal="center"/>
    </xf>
    <xf numFmtId="165" fontId="88" fillId="55" borderId="0" xfId="41" applyNumberFormat="1" applyFont="1" applyFill="1" applyAlignment="1">
      <alignment horizontal="center"/>
    </xf>
    <xf numFmtId="0" fontId="88" fillId="55" borderId="0" xfId="0" applyFont="1" applyFill="1"/>
    <xf numFmtId="0" fontId="87" fillId="56" borderId="0" xfId="0" applyFont="1" applyFill="1" applyAlignment="1">
      <alignment horizontal="center" wrapText="1"/>
    </xf>
    <xf numFmtId="0" fontId="88" fillId="56" borderId="0" xfId="0" applyFont="1" applyFill="1" applyAlignment="1">
      <alignment horizontal="left"/>
    </xf>
    <xf numFmtId="166" fontId="88" fillId="56" borderId="0" xfId="41" applyNumberFormat="1" applyFont="1" applyFill="1" applyBorder="1" applyAlignment="1">
      <alignment horizontal="center"/>
    </xf>
    <xf numFmtId="0" fontId="86" fillId="56" borderId="0" xfId="0" applyFont="1" applyFill="1" applyAlignment="1">
      <alignment horizontal="left"/>
    </xf>
    <xf numFmtId="165" fontId="88" fillId="56" borderId="0" xfId="41" applyNumberFormat="1" applyFont="1" applyFill="1" applyBorder="1" applyAlignment="1">
      <alignment horizontal="center"/>
    </xf>
    <xf numFmtId="0" fontId="86" fillId="56" borderId="0" xfId="0" applyFont="1" applyFill="1"/>
    <xf numFmtId="0" fontId="47" fillId="57" borderId="0" xfId="0" applyFont="1" applyFill="1" applyAlignment="1">
      <alignment horizontal="left"/>
    </xf>
    <xf numFmtId="165" fontId="47" fillId="57" borderId="0" xfId="0" applyNumberFormat="1" applyFont="1" applyFill="1" applyAlignment="1">
      <alignment horizontal="center"/>
    </xf>
    <xf numFmtId="166" fontId="47" fillId="57" borderId="0" xfId="41" applyNumberFormat="1" applyFont="1" applyFill="1" applyAlignment="1">
      <alignment horizontal="center"/>
    </xf>
    <xf numFmtId="166" fontId="47" fillId="57" borderId="0" xfId="41" applyNumberFormat="1" applyFont="1" applyFill="1" applyBorder="1" applyAlignment="1">
      <alignment horizontal="center"/>
    </xf>
    <xf numFmtId="0" fontId="47" fillId="57" borderId="0" xfId="0" applyFont="1" applyFill="1" applyAlignment="1">
      <alignment wrapText="1"/>
    </xf>
    <xf numFmtId="166" fontId="47" fillId="57" borderId="0" xfId="41" applyNumberFormat="1" applyFont="1" applyFill="1" applyAlignment="1">
      <alignment horizontal="center" vertical="center"/>
    </xf>
    <xf numFmtId="0" fontId="47" fillId="58" borderId="0" xfId="0" applyFont="1" applyFill="1" applyAlignment="1">
      <alignment horizontal="left"/>
    </xf>
    <xf numFmtId="166" fontId="47" fillId="58" borderId="0" xfId="41" applyNumberFormat="1" applyFont="1" applyFill="1" applyAlignment="1">
      <alignment horizontal="center"/>
    </xf>
    <xf numFmtId="165" fontId="88" fillId="56" borderId="0" xfId="0" applyNumberFormat="1" applyFont="1" applyFill="1" applyAlignment="1">
      <alignment horizontal="center"/>
    </xf>
    <xf numFmtId="0" fontId="47" fillId="57" borderId="0" xfId="0" applyFont="1" applyFill="1" applyAlignment="1">
      <alignment horizontal="left" vertical="top" indent="1"/>
    </xf>
    <xf numFmtId="0" fontId="87" fillId="59" borderId="0" xfId="0" applyFont="1" applyFill="1" applyAlignment="1">
      <alignment horizontal="center" wrapText="1"/>
    </xf>
    <xf numFmtId="0" fontId="88" fillId="59" borderId="0" xfId="0" applyFont="1" applyFill="1" applyAlignment="1">
      <alignment horizontal="left"/>
    </xf>
    <xf numFmtId="165" fontId="88" fillId="59" borderId="0" xfId="0" applyNumberFormat="1" applyFont="1" applyFill="1" applyAlignment="1">
      <alignment horizontal="center"/>
    </xf>
    <xf numFmtId="166" fontId="88" fillId="59" borderId="0" xfId="41" applyNumberFormat="1" applyFont="1" applyFill="1" applyAlignment="1">
      <alignment horizontal="center"/>
    </xf>
    <xf numFmtId="0" fontId="88" fillId="59" borderId="0" xfId="0" applyFont="1" applyFill="1"/>
    <xf numFmtId="166" fontId="88" fillId="59" borderId="0" xfId="41" applyNumberFormat="1" applyFont="1" applyFill="1" applyBorder="1" applyAlignment="1">
      <alignment horizontal="center"/>
    </xf>
    <xf numFmtId="0" fontId="47" fillId="60" borderId="0" xfId="0" applyFont="1" applyFill="1" applyAlignment="1">
      <alignment horizontal="left" wrapText="1"/>
    </xf>
    <xf numFmtId="165" fontId="47" fillId="60" borderId="0" xfId="0" applyNumberFormat="1" applyFont="1" applyFill="1" applyAlignment="1">
      <alignment horizontal="center"/>
    </xf>
    <xf numFmtId="166" fontId="47" fillId="60" borderId="0" xfId="41" applyNumberFormat="1" applyFont="1" applyFill="1" applyBorder="1" applyAlignment="1">
      <alignment horizontal="center"/>
    </xf>
    <xf numFmtId="166" fontId="47" fillId="60" borderId="0" xfId="41" applyNumberFormat="1" applyFont="1" applyFill="1" applyAlignment="1">
      <alignment horizontal="center"/>
    </xf>
    <xf numFmtId="3" fontId="47" fillId="60" borderId="0" xfId="0" applyNumberFormat="1" applyFont="1" applyFill="1" applyAlignment="1">
      <alignment horizontal="center"/>
    </xf>
    <xf numFmtId="0" fontId="86" fillId="59" borderId="0" xfId="0" applyFont="1" applyFill="1" applyAlignment="1">
      <alignment horizontal="left"/>
    </xf>
    <xf numFmtId="0" fontId="86" fillId="59" borderId="0" xfId="0" applyFont="1" applyFill="1"/>
    <xf numFmtId="165" fontId="3" fillId="60" borderId="0" xfId="0" applyNumberFormat="1" applyFont="1" applyFill="1" applyAlignment="1">
      <alignment horizontal="center"/>
    </xf>
    <xf numFmtId="0" fontId="47" fillId="60" borderId="0" xfId="0" applyFont="1" applyFill="1" applyAlignment="1">
      <alignment horizontal="left"/>
    </xf>
    <xf numFmtId="3" fontId="3" fillId="60" borderId="0" xfId="0" applyNumberFormat="1" applyFont="1" applyFill="1" applyAlignment="1">
      <alignment horizontal="center"/>
    </xf>
    <xf numFmtId="164" fontId="47" fillId="2" borderId="0" xfId="41" applyNumberFormat="1" applyFont="1" applyFill="1" applyBorder="1" applyAlignment="1">
      <alignment horizontal="center"/>
    </xf>
    <xf numFmtId="4" fontId="3" fillId="2" borderId="0" xfId="0" applyNumberFormat="1" applyFont="1" applyFill="1" applyAlignment="1">
      <alignment horizontal="center"/>
    </xf>
    <xf numFmtId="4" fontId="3" fillId="60" borderId="0" xfId="0" applyNumberFormat="1" applyFont="1" applyFill="1" applyAlignment="1">
      <alignment horizontal="center"/>
    </xf>
    <xf numFmtId="4" fontId="3" fillId="2" borderId="1" xfId="0" applyNumberFormat="1" applyFont="1" applyFill="1" applyBorder="1" applyAlignment="1">
      <alignment horizontal="center"/>
    </xf>
    <xf numFmtId="165" fontId="47" fillId="60" borderId="0" xfId="28" applyNumberFormat="1" applyFont="1" applyFill="1" applyAlignment="1">
      <alignment horizontal="center"/>
    </xf>
    <xf numFmtId="165" fontId="55" fillId="60" borderId="0" xfId="0" applyNumberFormat="1" applyFont="1" applyFill="1" applyAlignment="1">
      <alignment horizontal="center"/>
    </xf>
    <xf numFmtId="176" fontId="3" fillId="2" borderId="0" xfId="0" applyNumberFormat="1" applyFont="1" applyFill="1" applyAlignment="1">
      <alignment horizontal="left"/>
    </xf>
    <xf numFmtId="176" fontId="3" fillId="60" borderId="0" xfId="0" applyNumberFormat="1" applyFont="1" applyFill="1" applyAlignment="1">
      <alignment horizontal="left"/>
    </xf>
    <xf numFmtId="176" fontId="3" fillId="2" borderId="1" xfId="0" applyNumberFormat="1" applyFont="1" applyFill="1" applyBorder="1" applyAlignment="1">
      <alignment horizontal="left"/>
    </xf>
    <xf numFmtId="176" fontId="47" fillId="60" borderId="0" xfId="0" applyNumberFormat="1" applyFont="1" applyFill="1" applyAlignment="1">
      <alignment horizontal="left"/>
    </xf>
    <xf numFmtId="4" fontId="47" fillId="60" borderId="0" xfId="41" applyNumberFormat="1" applyFont="1" applyFill="1" applyBorder="1" applyAlignment="1">
      <alignment horizontal="center"/>
    </xf>
    <xf numFmtId="4" fontId="47" fillId="2" borderId="0" xfId="41" applyNumberFormat="1" applyFont="1" applyFill="1" applyBorder="1" applyAlignment="1">
      <alignment horizontal="center"/>
    </xf>
    <xf numFmtId="0" fontId="87" fillId="59" borderId="0" xfId="0" applyFont="1" applyFill="1" applyAlignment="1">
      <alignment horizontal="left" wrapText="1"/>
    </xf>
    <xf numFmtId="189" fontId="47" fillId="60" borderId="0" xfId="41" applyNumberFormat="1" applyFont="1" applyFill="1" applyAlignment="1">
      <alignment horizontal="center"/>
    </xf>
    <xf numFmtId="39" fontId="47" fillId="60" borderId="0" xfId="41" applyNumberFormat="1" applyFont="1" applyFill="1" applyAlignment="1">
      <alignment horizontal="center"/>
    </xf>
    <xf numFmtId="189" fontId="47" fillId="60" borderId="0" xfId="41" applyNumberFormat="1" applyFont="1" applyFill="1" applyBorder="1" applyAlignment="1">
      <alignment horizontal="center"/>
    </xf>
    <xf numFmtId="165" fontId="88" fillId="59" borderId="0" xfId="41" applyNumberFormat="1" applyFont="1" applyFill="1" applyBorder="1" applyAlignment="1">
      <alignment horizontal="center"/>
    </xf>
    <xf numFmtId="165" fontId="88" fillId="59" borderId="0" xfId="41" applyNumberFormat="1" applyFont="1" applyFill="1" applyAlignment="1">
      <alignment horizontal="center"/>
    </xf>
    <xf numFmtId="165" fontId="62" fillId="60" borderId="0" xfId="0" applyNumberFormat="1" applyFont="1" applyFill="1" applyAlignment="1">
      <alignment horizontal="center"/>
    </xf>
    <xf numFmtId="166" fontId="47" fillId="60" borderId="0" xfId="0" applyNumberFormat="1" applyFont="1" applyFill="1" applyAlignment="1">
      <alignment horizontal="center"/>
    </xf>
    <xf numFmtId="0" fontId="88" fillId="56" borderId="0" xfId="0" applyFont="1" applyFill="1"/>
    <xf numFmtId="166" fontId="88" fillId="56" borderId="0" xfId="0" applyNumberFormat="1" applyFont="1" applyFill="1" applyAlignment="1">
      <alignment horizontal="center"/>
    </xf>
    <xf numFmtId="0" fontId="87" fillId="56" borderId="21" xfId="0" applyFont="1" applyFill="1" applyBorder="1" applyAlignment="1">
      <alignment horizontal="center" wrapText="1"/>
    </xf>
    <xf numFmtId="165" fontId="88" fillId="56" borderId="22" xfId="0" applyNumberFormat="1" applyFont="1" applyFill="1" applyBorder="1" applyAlignment="1">
      <alignment horizontal="center"/>
    </xf>
    <xf numFmtId="166" fontId="88" fillId="56" borderId="22" xfId="0" applyNumberFormat="1" applyFont="1" applyFill="1" applyBorder="1" applyAlignment="1">
      <alignment horizontal="center"/>
    </xf>
    <xf numFmtId="49" fontId="3" fillId="2" borderId="0" xfId="0" applyNumberFormat="1" applyFont="1" applyFill="1" applyAlignment="1">
      <alignment horizontal="left"/>
    </xf>
    <xf numFmtId="49" fontId="3" fillId="52" borderId="0" xfId="0" applyNumberFormat="1" applyFont="1" applyFill="1" applyAlignment="1">
      <alignment horizontal="left"/>
    </xf>
    <xf numFmtId="49" fontId="3" fillId="2" borderId="1" xfId="0" applyNumberFormat="1" applyFont="1" applyFill="1" applyBorder="1" applyAlignment="1">
      <alignment horizontal="left"/>
    </xf>
    <xf numFmtId="0" fontId="82" fillId="51" borderId="0" xfId="0" applyFont="1" applyFill="1" applyAlignment="1">
      <alignment horizontal="center"/>
    </xf>
    <xf numFmtId="0" fontId="74" fillId="2" borderId="0" xfId="0" quotePrefix="1" applyFont="1" applyFill="1"/>
    <xf numFmtId="0" fontId="53" fillId="2" borderId="0" xfId="0" applyFont="1" applyFill="1" applyAlignment="1">
      <alignment wrapText="1"/>
    </xf>
    <xf numFmtId="0" fontId="87" fillId="59" borderId="0" xfId="0" applyFont="1" applyFill="1" applyAlignment="1">
      <alignment horizontal="center"/>
    </xf>
    <xf numFmtId="0" fontId="87" fillId="59" borderId="0" xfId="0" applyFont="1" applyFill="1" applyAlignment="1">
      <alignment horizontal="center" vertical="center"/>
    </xf>
    <xf numFmtId="0" fontId="87" fillId="59" borderId="0" xfId="0" applyFont="1" applyFill="1" applyAlignment="1">
      <alignment horizontal="center" vertical="center" wrapText="1"/>
    </xf>
    <xf numFmtId="166" fontId="47" fillId="57" borderId="0" xfId="41" applyNumberFormat="1" applyFont="1" applyFill="1" applyBorder="1" applyAlignment="1">
      <alignment horizontal="center" vertical="center"/>
    </xf>
    <xf numFmtId="166" fontId="88" fillId="56" borderId="22" xfId="41" applyNumberFormat="1" applyFont="1" applyFill="1" applyBorder="1" applyAlignment="1">
      <alignment horizontal="center"/>
    </xf>
    <xf numFmtId="165" fontId="88" fillId="56" borderId="21" xfId="0" applyNumberFormat="1" applyFont="1" applyFill="1" applyBorder="1" applyAlignment="1">
      <alignment horizontal="center"/>
    </xf>
    <xf numFmtId="166" fontId="88" fillId="56" borderId="21" xfId="41" applyNumberFormat="1" applyFont="1" applyFill="1" applyBorder="1" applyAlignment="1">
      <alignment horizontal="center"/>
    </xf>
    <xf numFmtId="0" fontId="53" fillId="53" borderId="0" xfId="0" applyFont="1" applyFill="1" applyAlignment="1">
      <alignment horizontal="left" wrapText="1"/>
    </xf>
    <xf numFmtId="0" fontId="87" fillId="53" borderId="0" xfId="0" applyFont="1" applyFill="1" applyAlignment="1">
      <alignment horizontal="center" wrapText="1"/>
    </xf>
    <xf numFmtId="166" fontId="88" fillId="53" borderId="0" xfId="41" applyNumberFormat="1" applyFont="1" applyFill="1" applyAlignment="1">
      <alignment horizontal="center"/>
    </xf>
    <xf numFmtId="176" fontId="47" fillId="54" borderId="0" xfId="0" applyNumberFormat="1" applyFont="1" applyFill="1" applyAlignment="1">
      <alignment horizontal="left"/>
    </xf>
    <xf numFmtId="164" fontId="47" fillId="54" borderId="0" xfId="0" applyNumberFormat="1" applyFont="1" applyFill="1" applyAlignment="1">
      <alignment horizontal="center"/>
    </xf>
    <xf numFmtId="37" fontId="55" fillId="54" borderId="0" xfId="0" applyNumberFormat="1" applyFont="1" applyFill="1" applyAlignment="1">
      <alignment horizontal="center"/>
    </xf>
    <xf numFmtId="0" fontId="47" fillId="54" borderId="0" xfId="0" applyFont="1" applyFill="1" applyAlignment="1">
      <alignment horizontal="left"/>
    </xf>
    <xf numFmtId="166" fontId="47" fillId="54" borderId="0" xfId="41" applyNumberFormat="1" applyFont="1" applyFill="1" applyAlignment="1">
      <alignment horizontal="center"/>
    </xf>
    <xf numFmtId="0" fontId="87" fillId="53" borderId="0" xfId="0" applyFont="1" applyFill="1" applyAlignment="1">
      <alignment horizontal="left" wrapText="1"/>
    </xf>
    <xf numFmtId="0" fontId="74" fillId="51" borderId="0" xfId="0" applyFont="1" applyFill="1" applyAlignment="1">
      <alignment horizontal="center" wrapText="1"/>
    </xf>
    <xf numFmtId="166" fontId="88" fillId="0" borderId="0" xfId="41" applyNumberFormat="1" applyFont="1" applyFill="1" applyBorder="1" applyAlignment="1">
      <alignment horizontal="center"/>
    </xf>
    <xf numFmtId="166" fontId="62" fillId="2" borderId="1" xfId="41" applyNumberFormat="1" applyFont="1" applyFill="1" applyBorder="1" applyAlignment="1">
      <alignment horizontal="center"/>
    </xf>
    <xf numFmtId="190" fontId="88" fillId="59" borderId="0" xfId="41" applyNumberFormat="1" applyFont="1" applyFill="1" applyAlignment="1">
      <alignment horizontal="center"/>
    </xf>
    <xf numFmtId="0" fontId="82" fillId="51" borderId="0" xfId="0" applyFont="1" applyFill="1" applyAlignment="1">
      <alignment horizontal="left" wrapText="1"/>
    </xf>
    <xf numFmtId="0" fontId="87" fillId="51" borderId="0" xfId="0" applyFont="1" applyFill="1" applyAlignment="1">
      <alignment horizontal="left"/>
    </xf>
    <xf numFmtId="0" fontId="87" fillId="59" borderId="0" xfId="0" applyFont="1" applyFill="1" applyAlignment="1">
      <alignment horizontal="left"/>
    </xf>
    <xf numFmtId="0" fontId="87" fillId="59" borderId="0" xfId="0" applyFont="1" applyFill="1" applyAlignment="1">
      <alignment horizontal="left" vertical="center" wrapText="1"/>
    </xf>
    <xf numFmtId="0" fontId="87" fillId="59" borderId="0" xfId="0" applyFont="1" applyFill="1" applyAlignment="1">
      <alignment wrapText="1"/>
    </xf>
    <xf numFmtId="0" fontId="87" fillId="59" borderId="0" xfId="0" applyFont="1" applyFill="1" applyAlignment="1">
      <alignment horizontal="left" vertical="center"/>
    </xf>
    <xf numFmtId="0" fontId="87" fillId="56" borderId="0" xfId="0" applyFont="1" applyFill="1" applyAlignment="1">
      <alignment horizontal="left" wrapText="1"/>
    </xf>
    <xf numFmtId="0" fontId="87" fillId="55" borderId="0" xfId="0" applyFont="1" applyFill="1" applyAlignment="1">
      <alignment horizontal="left" wrapText="1"/>
    </xf>
    <xf numFmtId="0" fontId="87" fillId="53" borderId="0" xfId="0" applyFont="1" applyFill="1" applyAlignment="1">
      <alignment horizontal="left"/>
    </xf>
    <xf numFmtId="164" fontId="75" fillId="2" borderId="0" xfId="0" applyNumberFormat="1" applyFont="1" applyFill="1"/>
    <xf numFmtId="0" fontId="82" fillId="56" borderId="0" xfId="0" applyFont="1" applyFill="1" applyAlignment="1">
      <alignment horizontal="center"/>
    </xf>
    <xf numFmtId="166" fontId="88" fillId="56" borderId="0" xfId="41" applyNumberFormat="1" applyFont="1" applyFill="1" applyBorder="1" applyAlignment="1">
      <alignment horizontal="center" vertical="center"/>
    </xf>
    <xf numFmtId="165" fontId="88" fillId="56" borderId="0" xfId="41" applyNumberFormat="1" applyFont="1" applyFill="1" applyBorder="1" applyAlignment="1">
      <alignment horizontal="center" vertical="center"/>
    </xf>
    <xf numFmtId="49" fontId="64" fillId="0" borderId="0" xfId="0" applyNumberFormat="1" applyFont="1" applyAlignment="1">
      <alignment horizontal="center"/>
    </xf>
    <xf numFmtId="0" fontId="64" fillId="0" borderId="0" xfId="0" applyFont="1" applyAlignment="1">
      <alignment horizontal="center"/>
    </xf>
    <xf numFmtId="49" fontId="65" fillId="0" borderId="1" xfId="0" applyNumberFormat="1" applyFont="1" applyBorder="1" applyAlignment="1">
      <alignment horizontal="center"/>
    </xf>
    <xf numFmtId="0" fontId="64" fillId="0" borderId="0" xfId="0" quotePrefix="1" applyFont="1" applyAlignment="1">
      <alignment horizontal="center"/>
    </xf>
    <xf numFmtId="16" fontId="64" fillId="0" borderId="0" xfId="0" quotePrefix="1" applyNumberFormat="1" applyFont="1" applyAlignment="1">
      <alignment horizontal="center"/>
    </xf>
    <xf numFmtId="0" fontId="69" fillId="0" borderId="0" xfId="0" applyFont="1" applyAlignment="1">
      <alignment horizontal="center"/>
    </xf>
    <xf numFmtId="166" fontId="71" fillId="2" borderId="0" xfId="0" applyNumberFormat="1" applyFont="1" applyFill="1"/>
    <xf numFmtId="0" fontId="96" fillId="0" borderId="0" xfId="0" applyFont="1" applyAlignment="1">
      <alignment horizontal="left"/>
    </xf>
    <xf numFmtId="0" fontId="51" fillId="0" borderId="0" xfId="47" applyFont="1" applyFill="1" applyAlignment="1" applyProtection="1"/>
    <xf numFmtId="0" fontId="51" fillId="0" borderId="0" xfId="47" applyFont="1" applyFill="1"/>
    <xf numFmtId="0" fontId="51" fillId="0" borderId="0" xfId="108" applyFill="1" applyAlignment="1" applyProtection="1"/>
    <xf numFmtId="0" fontId="98" fillId="0" borderId="0" xfId="0" applyFont="1"/>
    <xf numFmtId="0" fontId="97" fillId="0" borderId="0" xfId="0" quotePrefix="1" applyFont="1" applyAlignment="1">
      <alignment horizontal="center"/>
    </xf>
    <xf numFmtId="16" fontId="97" fillId="0" borderId="0" xfId="0" quotePrefix="1" applyNumberFormat="1" applyFont="1" applyAlignment="1">
      <alignment horizontal="center"/>
    </xf>
    <xf numFmtId="0" fontId="51" fillId="2" borderId="0" xfId="47" applyFont="1" applyFill="1"/>
    <xf numFmtId="186" fontId="99" fillId="2" borderId="0" xfId="0" applyNumberFormat="1" applyFont="1" applyFill="1"/>
    <xf numFmtId="0" fontId="99" fillId="2" borderId="0" xfId="0" applyFont="1" applyFill="1" applyAlignment="1">
      <alignment horizontal="left" vertical="top"/>
    </xf>
    <xf numFmtId="14" fontId="100" fillId="2" borderId="0" xfId="0" applyNumberFormat="1" applyFont="1" applyFill="1" applyAlignment="1">
      <alignment horizontal="left" vertical="top" wrapText="1"/>
    </xf>
    <xf numFmtId="0" fontId="47" fillId="2" borderId="0" xfId="0" applyFont="1" applyFill="1" applyAlignment="1">
      <alignment horizontal="left"/>
    </xf>
    <xf numFmtId="0" fontId="63" fillId="2" borderId="0" xfId="0" applyFont="1" applyFill="1" applyAlignment="1">
      <alignment horizontal="left" vertical="top" wrapText="1"/>
    </xf>
    <xf numFmtId="0" fontId="95" fillId="2" borderId="0" xfId="0" applyFont="1" applyFill="1" applyAlignment="1">
      <alignment horizontal="center"/>
    </xf>
    <xf numFmtId="0" fontId="63" fillId="2" borderId="0" xfId="0" applyFont="1" applyFill="1" applyAlignment="1">
      <alignment horizontal="left" wrapText="1"/>
    </xf>
    <xf numFmtId="0" fontId="87" fillId="59" borderId="21" xfId="0" applyFont="1" applyFill="1" applyBorder="1" applyAlignment="1">
      <alignment horizontal="center"/>
    </xf>
    <xf numFmtId="0" fontId="63" fillId="2" borderId="0" xfId="0" applyFont="1" applyFill="1" applyAlignment="1">
      <alignment horizontal="center" vertical="top" wrapText="1"/>
    </xf>
    <xf numFmtId="0" fontId="60" fillId="2" borderId="0" xfId="0" applyFont="1" applyFill="1" applyAlignment="1">
      <alignment horizontal="center"/>
    </xf>
  </cellXfs>
  <cellStyles count="123">
    <cellStyle name="_x000a_bidires=100_x000d_" xfId="56" xr:uid="{00000000-0005-0000-0000-000000000000}"/>
    <cellStyle name="20% - Accent1" xfId="1" builtinId="30" customBuiltin="1"/>
    <cellStyle name="20% - Accent1 2" xfId="57" xr:uid="{00000000-0005-0000-0000-000002000000}"/>
    <cellStyle name="20% - Accent2" xfId="2" builtinId="34" customBuiltin="1"/>
    <cellStyle name="20% - Accent2 2" xfId="58" xr:uid="{00000000-0005-0000-0000-000004000000}"/>
    <cellStyle name="20% - Accent3" xfId="3" builtinId="38" customBuiltin="1"/>
    <cellStyle name="20% - Accent3 2" xfId="59" xr:uid="{00000000-0005-0000-0000-000006000000}"/>
    <cellStyle name="20% - Accent4" xfId="4" builtinId="42" customBuiltin="1"/>
    <cellStyle name="20% - Accent4 2" xfId="60" xr:uid="{00000000-0005-0000-0000-000008000000}"/>
    <cellStyle name="20% - Accent5" xfId="5" builtinId="46" customBuiltin="1"/>
    <cellStyle name="20% - Accent5 2" xfId="61" xr:uid="{00000000-0005-0000-0000-00000A000000}"/>
    <cellStyle name="20% - Accent6" xfId="6" builtinId="50" customBuiltin="1"/>
    <cellStyle name="20% - Accent6 2" xfId="62" xr:uid="{00000000-0005-0000-0000-00000C000000}"/>
    <cellStyle name="40% - Accent1" xfId="7" builtinId="31" customBuiltin="1"/>
    <cellStyle name="40% - Accent1 2" xfId="63" xr:uid="{00000000-0005-0000-0000-00000E000000}"/>
    <cellStyle name="40% - Accent2" xfId="8" builtinId="35" customBuiltin="1"/>
    <cellStyle name="40% - Accent2 2" xfId="64" xr:uid="{00000000-0005-0000-0000-000010000000}"/>
    <cellStyle name="40% - Accent3" xfId="9" builtinId="39" customBuiltin="1"/>
    <cellStyle name="40% - Accent3 2" xfId="65" xr:uid="{00000000-0005-0000-0000-000012000000}"/>
    <cellStyle name="40% - Accent4" xfId="10" builtinId="43" customBuiltin="1"/>
    <cellStyle name="40% - Accent4 2" xfId="66" xr:uid="{00000000-0005-0000-0000-000014000000}"/>
    <cellStyle name="40% - Accent5" xfId="11" builtinId="47" customBuiltin="1"/>
    <cellStyle name="40% - Accent5 2" xfId="67" xr:uid="{00000000-0005-0000-0000-000016000000}"/>
    <cellStyle name="40% - Accent6" xfId="12" builtinId="51" customBuiltin="1"/>
    <cellStyle name="40% - Accent6 2" xfId="68" xr:uid="{00000000-0005-0000-0000-000018000000}"/>
    <cellStyle name="60% - Accent1" xfId="13" builtinId="32" customBuiltin="1"/>
    <cellStyle name="60% - Accent1 2" xfId="69" xr:uid="{00000000-0005-0000-0000-00001A000000}"/>
    <cellStyle name="60% - Accent2" xfId="14" builtinId="36" customBuiltin="1"/>
    <cellStyle name="60% - Accent2 2" xfId="70" xr:uid="{00000000-0005-0000-0000-00001C000000}"/>
    <cellStyle name="60% - Accent3" xfId="15" builtinId="40" customBuiltin="1"/>
    <cellStyle name="60% - Accent3 2" xfId="71" xr:uid="{00000000-0005-0000-0000-00001E000000}"/>
    <cellStyle name="60% - Accent4" xfId="16" builtinId="44" customBuiltin="1"/>
    <cellStyle name="60% - Accent4 2" xfId="72" xr:uid="{00000000-0005-0000-0000-000020000000}"/>
    <cellStyle name="60% - Accent5" xfId="17" builtinId="48" customBuiltin="1"/>
    <cellStyle name="60% - Accent5 2" xfId="73" xr:uid="{00000000-0005-0000-0000-000022000000}"/>
    <cellStyle name="60% - Accent6" xfId="18" builtinId="52" customBuiltin="1"/>
    <cellStyle name="60% - Accent6 2" xfId="74" xr:uid="{00000000-0005-0000-0000-000024000000}"/>
    <cellStyle name="Accent1" xfId="19" builtinId="29" customBuiltin="1"/>
    <cellStyle name="Accent1 2" xfId="75" xr:uid="{00000000-0005-0000-0000-000026000000}"/>
    <cellStyle name="Accent2" xfId="20" builtinId="33" customBuiltin="1"/>
    <cellStyle name="Accent2 2" xfId="76" xr:uid="{00000000-0005-0000-0000-000028000000}"/>
    <cellStyle name="Accent3" xfId="21" builtinId="37" customBuiltin="1"/>
    <cellStyle name="Accent3 2" xfId="77" xr:uid="{00000000-0005-0000-0000-00002A000000}"/>
    <cellStyle name="Accent4" xfId="22" builtinId="41" customBuiltin="1"/>
    <cellStyle name="Accent4 2" xfId="78" xr:uid="{00000000-0005-0000-0000-00002C000000}"/>
    <cellStyle name="Accent5" xfId="23" builtinId="45" customBuiltin="1"/>
    <cellStyle name="Accent5 2" xfId="79" xr:uid="{00000000-0005-0000-0000-00002E000000}"/>
    <cellStyle name="Accent6" xfId="24" builtinId="49" customBuiltin="1"/>
    <cellStyle name="Accent6 2" xfId="80" xr:uid="{00000000-0005-0000-0000-000030000000}"/>
    <cellStyle name="Asterick" xfId="101" xr:uid="{00000000-0005-0000-0000-000031000000}"/>
    <cellStyle name="Bad" xfId="25" builtinId="27" customBuiltin="1"/>
    <cellStyle name="Bad 2" xfId="81" xr:uid="{00000000-0005-0000-0000-000033000000}"/>
    <cellStyle name="Calculation" xfId="26" builtinId="22" customBuiltin="1"/>
    <cellStyle name="Calculation 2" xfId="82" xr:uid="{00000000-0005-0000-0000-000035000000}"/>
    <cellStyle name="Check Cell" xfId="27" builtinId="23" customBuiltin="1"/>
    <cellStyle name="Check Cell 2" xfId="83" xr:uid="{00000000-0005-0000-0000-000037000000}"/>
    <cellStyle name="Comma" xfId="28" builtinId="3"/>
    <cellStyle name="Comma 2" xfId="121" xr:uid="{287A12F4-18C0-4191-B636-26ECAE631020}"/>
    <cellStyle name="CPL" xfId="102" xr:uid="{00000000-0005-0000-0000-000039000000}"/>
    <cellStyle name="Currency" xfId="45" builtinId="4"/>
    <cellStyle name="Currency 2" xfId="104" xr:uid="{00000000-0005-0000-0000-00003B000000}"/>
    <cellStyle name="Currency 3" xfId="103" xr:uid="{00000000-0005-0000-0000-00003C000000}"/>
    <cellStyle name="DLN" xfId="105" xr:uid="{00000000-0005-0000-0000-00003D000000}"/>
    <cellStyle name="Double Asterick" xfId="106" xr:uid="{00000000-0005-0000-0000-00003E000000}"/>
    <cellStyle name="EIN" xfId="107" xr:uid="{00000000-0005-0000-0000-00003F000000}"/>
    <cellStyle name="Explanatory Text" xfId="29" builtinId="53" customBuiltin="1"/>
    <cellStyle name="Explanatory Text 2" xfId="84" xr:uid="{00000000-0005-0000-0000-000041000000}"/>
    <cellStyle name="Followed Hyperlink" xfId="46" builtinId="9" hidden="1"/>
    <cellStyle name="Followed Hyperlink" xfId="118" builtinId="9" customBuiltin="1"/>
    <cellStyle name="Good" xfId="30" builtinId="26" customBuiltin="1"/>
    <cellStyle name="Good 2" xfId="85" xr:uid="{00000000-0005-0000-0000-000044000000}"/>
    <cellStyle name="Heading 1" xfId="31" builtinId="16" customBuiltin="1"/>
    <cellStyle name="Heading 1 2" xfId="86" xr:uid="{00000000-0005-0000-0000-000046000000}"/>
    <cellStyle name="Heading 2" xfId="32" builtinId="17" customBuiltin="1"/>
    <cellStyle name="Heading 2 2" xfId="87" xr:uid="{00000000-0005-0000-0000-000048000000}"/>
    <cellStyle name="Heading 3" xfId="33" builtinId="18" customBuiltin="1"/>
    <cellStyle name="Heading 3 2" xfId="88" xr:uid="{00000000-0005-0000-0000-00004A000000}"/>
    <cellStyle name="Heading 4" xfId="34" builtinId="19" customBuiltin="1"/>
    <cellStyle name="Heading 4 2" xfId="89" xr:uid="{00000000-0005-0000-0000-00004C000000}"/>
    <cellStyle name="Hyperlink" xfId="35" builtinId="8" hidden="1" customBuiltin="1"/>
    <cellStyle name="Hyperlink" xfId="47" builtinId="8" customBuiltin="1"/>
    <cellStyle name="Hyperlink 2" xfId="108" xr:uid="{00000000-0005-0000-0000-00004F000000}"/>
    <cellStyle name="Hyperlink 3" xfId="119" xr:uid="{8043F979-69B4-4341-A8D7-07C2015509C2}"/>
    <cellStyle name="Input" xfId="36" builtinId="20" customBuiltin="1"/>
    <cellStyle name="Input 2" xfId="90" xr:uid="{00000000-0005-0000-0000-000051000000}"/>
    <cellStyle name="Linked Cell" xfId="37" builtinId="24" customBuiltin="1"/>
    <cellStyle name="Linked Cell 2" xfId="91" xr:uid="{00000000-0005-0000-0000-000053000000}"/>
    <cellStyle name="Neutral" xfId="38" builtinId="28" customBuiltin="1"/>
    <cellStyle name="Neutral 2" xfId="92" xr:uid="{00000000-0005-0000-0000-000055000000}"/>
    <cellStyle name="Normal" xfId="0" builtinId="0" customBuiltin="1"/>
    <cellStyle name="Normal 2" xfId="51" xr:uid="{00000000-0005-0000-0000-000057000000}"/>
    <cellStyle name="Normal 2 2" xfId="53" xr:uid="{00000000-0005-0000-0000-000058000000}"/>
    <cellStyle name="Normal 2 2 4" xfId="122" xr:uid="{59D4EBC4-07A5-4CB0-A7E7-6A28C055A462}"/>
    <cellStyle name="Normal 2 3" xfId="109" xr:uid="{00000000-0005-0000-0000-000059000000}"/>
    <cellStyle name="Normal 3" xfId="54" xr:uid="{00000000-0005-0000-0000-00005A000000}"/>
    <cellStyle name="Normal 3 2" xfId="110" xr:uid="{00000000-0005-0000-0000-00005B000000}"/>
    <cellStyle name="Normal 4" xfId="52" xr:uid="{00000000-0005-0000-0000-00005C000000}"/>
    <cellStyle name="Normal 4 2" xfId="111" xr:uid="{00000000-0005-0000-0000-00005D000000}"/>
    <cellStyle name="Normal 5" xfId="55" xr:uid="{00000000-0005-0000-0000-00005E000000}"/>
    <cellStyle name="Normal 6" xfId="100" xr:uid="{00000000-0005-0000-0000-00005F000000}"/>
    <cellStyle name="Normal 7" xfId="120" xr:uid="{E3FFFD69-F2E8-4F0C-A437-3D933C84220E}"/>
    <cellStyle name="Note" xfId="39" builtinId="10" customBuiltin="1"/>
    <cellStyle name="Note 2" xfId="93" xr:uid="{00000000-0005-0000-0000-000061000000}"/>
    <cellStyle name="Note 3" xfId="117" xr:uid="{00000000-0005-0000-0000-000078000000}"/>
    <cellStyle name="Output" xfId="40" builtinId="21" customBuiltin="1"/>
    <cellStyle name="Output 2" xfId="94" xr:uid="{00000000-0005-0000-0000-000063000000}"/>
    <cellStyle name="Percent" xfId="41" builtinId="5"/>
    <cellStyle name="Percent 2" xfId="112" xr:uid="{00000000-0005-0000-0000-000065000000}"/>
    <cellStyle name="SCPL" xfId="113" xr:uid="{00000000-0005-0000-0000-000066000000}"/>
    <cellStyle name="SSN" xfId="114" xr:uid="{00000000-0005-0000-0000-000067000000}"/>
    <cellStyle name="Style 1" xfId="95" xr:uid="{00000000-0005-0000-0000-000068000000}"/>
    <cellStyle name="style_col_headings" xfId="115" xr:uid="{00000000-0005-0000-0000-000069000000}"/>
    <cellStyle name="Table Subtitle" xfId="49" xr:uid="{00000000-0005-0000-0000-00006A000000}"/>
    <cellStyle name="Table Text" xfId="50" xr:uid="{00000000-0005-0000-0000-00006B000000}"/>
    <cellStyle name="Table Title" xfId="48" xr:uid="{00000000-0005-0000-0000-00006C000000}"/>
    <cellStyle name="Title" xfId="42" builtinId="15" customBuiltin="1"/>
    <cellStyle name="Title 2" xfId="96" xr:uid="{00000000-0005-0000-0000-00006E000000}"/>
    <cellStyle name="Total" xfId="43" builtinId="25" customBuiltin="1"/>
    <cellStyle name="Total 2" xfId="97" xr:uid="{00000000-0005-0000-0000-000070000000}"/>
    <cellStyle name="Warning Text" xfId="44" builtinId="11" customBuiltin="1"/>
    <cellStyle name="Warning Text 2" xfId="98" xr:uid="{00000000-0005-0000-0000-000072000000}"/>
    <cellStyle name="Y2K Date" xfId="116" xr:uid="{00000000-0005-0000-0000-000073000000}"/>
    <cellStyle name="Обычный_RTS_select_issues" xfId="99" xr:uid="{00000000-0005-0000-0000-00007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5F6C7D"/>
      <color rgb="FF445925"/>
      <color rgb="FF94B5E1"/>
      <color rgb="FF71953E"/>
      <color rgb="FFAEC876"/>
      <color rgb="FFFF9393"/>
      <color rgb="FF117C3C"/>
      <color rgb="FF4198A6"/>
      <color rgb="FF923E8C"/>
      <color rgb="FF48AD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 Id="rId4" Type="http://schemas.openxmlformats.org/officeDocument/2006/relationships/image" Target="../media/image6.emf"/></Relationships>
</file>

<file path=xl/drawings/_rels/drawing3.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7.emf"/></Relationships>
</file>

<file path=xl/drawings/_rels/drawing4.xml.rels><?xml version="1.0" encoding="UTF-8" standalone="yes"?>
<Relationships xmlns="http://schemas.openxmlformats.org/package/2006/relationships"><Relationship Id="rId1" Type="http://schemas.openxmlformats.org/officeDocument/2006/relationships/image" Target="../media/image9.emf"/></Relationships>
</file>

<file path=xl/drawings/_rels/drawing5.xml.rels><?xml version="1.0" encoding="UTF-8" standalone="yes"?>
<Relationships xmlns="http://schemas.openxmlformats.org/package/2006/relationships"><Relationship Id="rId1" Type="http://schemas.openxmlformats.org/officeDocument/2006/relationships/image" Target="../media/image10.emf"/></Relationships>
</file>

<file path=xl/drawings/_rels/drawing6.xml.rels><?xml version="1.0" encoding="UTF-8" standalone="yes"?>
<Relationships xmlns="http://schemas.openxmlformats.org/package/2006/relationships"><Relationship Id="rId2" Type="http://schemas.openxmlformats.org/officeDocument/2006/relationships/image" Target="../media/image12.emf"/><Relationship Id="rId1" Type="http://schemas.openxmlformats.org/officeDocument/2006/relationships/image" Target="../media/image1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3.emf"/></Relationships>
</file>

<file path=xl/drawings/_rels/drawing8.xml.rels><?xml version="1.0" encoding="UTF-8" standalone="yes"?>
<Relationships xmlns="http://schemas.openxmlformats.org/package/2006/relationships"><Relationship Id="rId2" Type="http://schemas.openxmlformats.org/officeDocument/2006/relationships/image" Target="../media/image15.emf"/><Relationship Id="rId1" Type="http://schemas.openxmlformats.org/officeDocument/2006/relationships/image" Target="../media/image14.emf"/></Relationships>
</file>

<file path=xl/drawings/_rels/drawing9.xml.rels><?xml version="1.0" encoding="UTF-8" standalone="yes"?>
<Relationships xmlns="http://schemas.openxmlformats.org/package/2006/relationships"><Relationship Id="rId1" Type="http://schemas.openxmlformats.org/officeDocument/2006/relationships/image" Target="../media/image16.emf"/></Relationships>
</file>

<file path=xl/drawings/_rels/drawing10.xml.rels><?xml version="1.0" encoding="UTF-8" standalone="yes"?>
<Relationships xmlns="http://schemas.openxmlformats.org/package/2006/relationships"><Relationship Id="rId2" Type="http://schemas.openxmlformats.org/officeDocument/2006/relationships/image" Target="../media/image18.emf"/><Relationship Id="rId1" Type="http://schemas.openxmlformats.org/officeDocument/2006/relationships/image" Target="../media/image17.emf"/></Relationships>
</file>

<file path=xl/drawings/_rels/drawing11.xml.rels><?xml version="1.0" encoding="UTF-8" standalone="yes"?>
<Relationships xmlns="http://schemas.openxmlformats.org/package/2006/relationships"><Relationship Id="rId2" Type="http://schemas.openxmlformats.org/officeDocument/2006/relationships/image" Target="../media/image20.emf"/><Relationship Id="rId1" Type="http://schemas.openxmlformats.org/officeDocument/2006/relationships/image" Target="../media/image19.emf"/></Relationships>
</file>

<file path=xl/drawings/_rels/drawing12.xml.rels><?xml version="1.0" encoding="UTF-8" standalone="yes"?>
<Relationships xmlns="http://schemas.openxmlformats.org/package/2006/relationships"><Relationship Id="rId2" Type="http://schemas.openxmlformats.org/officeDocument/2006/relationships/image" Target="../media/image22.emf"/><Relationship Id="rId1" Type="http://schemas.openxmlformats.org/officeDocument/2006/relationships/image" Target="../media/image21.emf"/></Relationships>
</file>

<file path=xl/drawings/_rels/drawing13.xml.rels><?xml version="1.0" encoding="UTF-8" standalone="yes"?>
<Relationships xmlns="http://schemas.openxmlformats.org/package/2006/relationships"><Relationship Id="rId3" Type="http://schemas.openxmlformats.org/officeDocument/2006/relationships/image" Target="../media/image25.emf"/><Relationship Id="rId2" Type="http://schemas.openxmlformats.org/officeDocument/2006/relationships/image" Target="../media/image24.emf"/><Relationship Id="rId1" Type="http://schemas.openxmlformats.org/officeDocument/2006/relationships/image" Target="../media/image23.emf"/><Relationship Id="rId4" Type="http://schemas.openxmlformats.org/officeDocument/2006/relationships/image" Target="../media/image26.emf"/></Relationships>
</file>

<file path=xl/drawings/_rels/drawing14.xml.rels><?xml version="1.0" encoding="UTF-8" standalone="yes"?>
<Relationships xmlns="http://schemas.openxmlformats.org/package/2006/relationships"><Relationship Id="rId2" Type="http://schemas.openxmlformats.org/officeDocument/2006/relationships/image" Target="../media/image28.emf"/><Relationship Id="rId1" Type="http://schemas.openxmlformats.org/officeDocument/2006/relationships/image" Target="../media/image27.emf"/></Relationships>
</file>

<file path=xl/drawings/_rels/drawing15.xml.rels><?xml version="1.0" encoding="UTF-8" standalone="yes"?>
<Relationships xmlns="http://schemas.openxmlformats.org/package/2006/relationships"><Relationship Id="rId2" Type="http://schemas.openxmlformats.org/officeDocument/2006/relationships/image" Target="../media/image30.emf"/><Relationship Id="rId1" Type="http://schemas.openxmlformats.org/officeDocument/2006/relationships/image" Target="../media/image29.emf"/></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5</xdr:row>
      <xdr:rowOff>0</xdr:rowOff>
    </xdr:from>
    <xdr:to>
      <xdr:col>11</xdr:col>
      <xdr:colOff>533400</xdr:colOff>
      <xdr:row>21</xdr:row>
      <xdr:rowOff>55245</xdr:rowOff>
    </xdr:to>
    <xdr:pic>
      <xdr:nvPicPr>
        <xdr:cNvPr id="6" name="Picture 5">
          <a:extLst>
            <a:ext uri="{FF2B5EF4-FFF2-40B4-BE49-F238E27FC236}">
              <a16:creationId xmlns:a16="http://schemas.microsoft.com/office/drawing/2014/main" id="{ADEAF24F-FDF8-4D36-8DD9-ED5267B1AF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57750" y="857250"/>
          <a:ext cx="4581525" cy="2809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xdr:row>
      <xdr:rowOff>0</xdr:rowOff>
    </xdr:from>
    <xdr:to>
      <xdr:col>5</xdr:col>
      <xdr:colOff>533400</xdr:colOff>
      <xdr:row>21</xdr:row>
      <xdr:rowOff>55245</xdr:rowOff>
    </xdr:to>
    <xdr:pic>
      <xdr:nvPicPr>
        <xdr:cNvPr id="7" name="Picture 6">
          <a:extLst>
            <a:ext uri="{FF2B5EF4-FFF2-40B4-BE49-F238E27FC236}">
              <a16:creationId xmlns:a16="http://schemas.microsoft.com/office/drawing/2014/main" id="{3E6E984F-49F6-47CE-BB5B-807DB93518B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57250"/>
          <a:ext cx="4581525" cy="2809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0</xdr:colOff>
      <xdr:row>19</xdr:row>
      <xdr:rowOff>0</xdr:rowOff>
    </xdr:from>
    <xdr:to>
      <xdr:col>24</xdr:col>
      <xdr:colOff>15240</xdr:colOff>
      <xdr:row>35</xdr:row>
      <xdr:rowOff>167640</xdr:rowOff>
    </xdr:to>
    <xdr:pic>
      <xdr:nvPicPr>
        <xdr:cNvPr id="6" name="Picture 5">
          <a:extLst>
            <a:ext uri="{FF2B5EF4-FFF2-40B4-BE49-F238E27FC236}">
              <a16:creationId xmlns:a16="http://schemas.microsoft.com/office/drawing/2014/main" id="{21D0B60C-EC64-4096-84EF-934FFCD53F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76960" y="4038600"/>
          <a:ext cx="2750820" cy="2750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xdr:row>
      <xdr:rowOff>0</xdr:rowOff>
    </xdr:from>
    <xdr:to>
      <xdr:col>19</xdr:col>
      <xdr:colOff>19050</xdr:colOff>
      <xdr:row>18</xdr:row>
      <xdr:rowOff>140970</xdr:rowOff>
    </xdr:to>
    <xdr:pic>
      <xdr:nvPicPr>
        <xdr:cNvPr id="13" name="Picture 12">
          <a:extLst>
            <a:ext uri="{FF2B5EF4-FFF2-40B4-BE49-F238E27FC236}">
              <a16:creationId xmlns:a16="http://schemas.microsoft.com/office/drawing/2014/main" id="{653B28D3-A983-4358-ADBD-8377FEF12B0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87075" y="342900"/>
          <a:ext cx="2758440" cy="27984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2</xdr:row>
      <xdr:rowOff>0</xdr:rowOff>
    </xdr:from>
    <xdr:to>
      <xdr:col>24</xdr:col>
      <xdr:colOff>19050</xdr:colOff>
      <xdr:row>18</xdr:row>
      <xdr:rowOff>140970</xdr:rowOff>
    </xdr:to>
    <xdr:pic>
      <xdr:nvPicPr>
        <xdr:cNvPr id="14" name="Picture 13">
          <a:extLst>
            <a:ext uri="{FF2B5EF4-FFF2-40B4-BE49-F238E27FC236}">
              <a16:creationId xmlns:a16="http://schemas.microsoft.com/office/drawing/2014/main" id="{3895C94F-9780-427A-B0ED-D432A0F505E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830300" y="342900"/>
          <a:ext cx="2758440" cy="27984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19</xdr:row>
      <xdr:rowOff>0</xdr:rowOff>
    </xdr:from>
    <xdr:to>
      <xdr:col>19</xdr:col>
      <xdr:colOff>15240</xdr:colOff>
      <xdr:row>35</xdr:row>
      <xdr:rowOff>167640</xdr:rowOff>
    </xdr:to>
    <xdr:pic>
      <xdr:nvPicPr>
        <xdr:cNvPr id="15" name="Picture 14">
          <a:extLst>
            <a:ext uri="{FF2B5EF4-FFF2-40B4-BE49-F238E27FC236}">
              <a16:creationId xmlns:a16="http://schemas.microsoft.com/office/drawing/2014/main" id="{48E21B7B-159B-4CA0-AC54-B64FE958402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887075" y="3200400"/>
          <a:ext cx="2762250" cy="2819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8</xdr:col>
      <xdr:colOff>304800</xdr:colOff>
      <xdr:row>21</xdr:row>
      <xdr:rowOff>15240</xdr:rowOff>
    </xdr:to>
    <xdr:pic>
      <xdr:nvPicPr>
        <xdr:cNvPr id="7" name="Picture 6">
          <a:extLst>
            <a:ext uri="{FF2B5EF4-FFF2-40B4-BE49-F238E27FC236}">
              <a16:creationId xmlns:a16="http://schemas.microsoft.com/office/drawing/2014/main" id="{3B3CE8CA-9878-400B-B7DD-8CC6A79CD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57250"/>
          <a:ext cx="4591050" cy="2758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5</xdr:row>
      <xdr:rowOff>0</xdr:rowOff>
    </xdr:from>
    <xdr:to>
      <xdr:col>18</xdr:col>
      <xdr:colOff>106680</xdr:colOff>
      <xdr:row>20</xdr:row>
      <xdr:rowOff>154305</xdr:rowOff>
    </xdr:to>
    <xdr:pic>
      <xdr:nvPicPr>
        <xdr:cNvPr id="8" name="Picture 7">
          <a:extLst>
            <a:ext uri="{FF2B5EF4-FFF2-40B4-BE49-F238E27FC236}">
              <a16:creationId xmlns:a16="http://schemas.microsoft.com/office/drawing/2014/main" id="{B3E91A8C-F0FB-4255-A286-8A58307E0BE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791075" y="857250"/>
          <a:ext cx="4573905" cy="27260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18</xdr:col>
      <xdr:colOff>0</xdr:colOff>
      <xdr:row>5</xdr:row>
      <xdr:rowOff>0</xdr:rowOff>
    </xdr:from>
    <xdr:to>
      <xdr:col>23</xdr:col>
      <xdr:colOff>533400</xdr:colOff>
      <xdr:row>22</xdr:row>
      <xdr:rowOff>20955</xdr:rowOff>
    </xdr:to>
    <xdr:pic>
      <xdr:nvPicPr>
        <xdr:cNvPr id="3" name="Picture 2">
          <a:extLst>
            <a:ext uri="{FF2B5EF4-FFF2-40B4-BE49-F238E27FC236}">
              <a16:creationId xmlns:a16="http://schemas.microsoft.com/office/drawing/2014/main" id="{5B8762FC-2CF8-44E3-A5D3-77E8D7EDC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39650" y="838200"/>
          <a:ext cx="4581525" cy="2943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14</xdr:col>
      <xdr:colOff>0</xdr:colOff>
      <xdr:row>5</xdr:row>
      <xdr:rowOff>0</xdr:rowOff>
    </xdr:from>
    <xdr:to>
      <xdr:col>19</xdr:col>
      <xdr:colOff>533400</xdr:colOff>
      <xdr:row>21</xdr:row>
      <xdr:rowOff>19050</xdr:rowOff>
    </xdr:to>
    <xdr:pic>
      <xdr:nvPicPr>
        <xdr:cNvPr id="4" name="Picture 3">
          <a:extLst>
            <a:ext uri="{FF2B5EF4-FFF2-40B4-BE49-F238E27FC236}">
              <a16:creationId xmlns:a16="http://schemas.microsoft.com/office/drawing/2014/main" id="{8FF93402-B78E-4C8D-903C-37F783FE5F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67950" y="1009650"/>
          <a:ext cx="4581525" cy="2924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0</xdr:colOff>
      <xdr:row>5</xdr:row>
      <xdr:rowOff>0</xdr:rowOff>
    </xdr:from>
    <xdr:to>
      <xdr:col>15</xdr:col>
      <xdr:colOff>533400</xdr:colOff>
      <xdr:row>20</xdr:row>
      <xdr:rowOff>95250</xdr:rowOff>
    </xdr:to>
    <xdr:pic>
      <xdr:nvPicPr>
        <xdr:cNvPr id="7" name="Picture 6">
          <a:extLst>
            <a:ext uri="{FF2B5EF4-FFF2-40B4-BE49-F238E27FC236}">
              <a16:creationId xmlns:a16="http://schemas.microsoft.com/office/drawing/2014/main" id="{01CDD9E2-7C03-401A-9620-0CE6D8B14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72250" y="1028700"/>
          <a:ext cx="4581525" cy="2828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5</xdr:row>
      <xdr:rowOff>0</xdr:rowOff>
    </xdr:from>
    <xdr:to>
      <xdr:col>21</xdr:col>
      <xdr:colOff>548640</xdr:colOff>
      <xdr:row>20</xdr:row>
      <xdr:rowOff>91440</xdr:rowOff>
    </xdr:to>
    <xdr:pic>
      <xdr:nvPicPr>
        <xdr:cNvPr id="11" name="Picture 10">
          <a:extLst>
            <a:ext uri="{FF2B5EF4-FFF2-40B4-BE49-F238E27FC236}">
              <a16:creationId xmlns:a16="http://schemas.microsoft.com/office/drawing/2014/main" id="{400115BA-7215-4965-998F-B3CA5F9B3C7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00" y="1028700"/>
          <a:ext cx="4591050" cy="2819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0</xdr:colOff>
      <xdr:row>5</xdr:row>
      <xdr:rowOff>0</xdr:rowOff>
    </xdr:from>
    <xdr:to>
      <xdr:col>15</xdr:col>
      <xdr:colOff>520065</xdr:colOff>
      <xdr:row>21</xdr:row>
      <xdr:rowOff>62865</xdr:rowOff>
    </xdr:to>
    <xdr:pic>
      <xdr:nvPicPr>
        <xdr:cNvPr id="5" name="Picture 4">
          <a:extLst>
            <a:ext uri="{FF2B5EF4-FFF2-40B4-BE49-F238E27FC236}">
              <a16:creationId xmlns:a16="http://schemas.microsoft.com/office/drawing/2014/main" id="{14CFB01F-257E-4EEC-AE45-2A990CAD6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72250" y="857250"/>
          <a:ext cx="4572000" cy="2809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24</xdr:col>
      <xdr:colOff>0</xdr:colOff>
      <xdr:row>5</xdr:row>
      <xdr:rowOff>0</xdr:rowOff>
    </xdr:from>
    <xdr:to>
      <xdr:col>30</xdr:col>
      <xdr:colOff>190500</xdr:colOff>
      <xdr:row>22</xdr:row>
      <xdr:rowOff>20955</xdr:rowOff>
    </xdr:to>
    <xdr:pic>
      <xdr:nvPicPr>
        <xdr:cNvPr id="6" name="Picture 5">
          <a:extLst>
            <a:ext uri="{FF2B5EF4-FFF2-40B4-BE49-F238E27FC236}">
              <a16:creationId xmlns:a16="http://schemas.microsoft.com/office/drawing/2014/main" id="{C0CAA6E7-0123-442C-800A-A41E0915B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00" y="971550"/>
          <a:ext cx="4591050" cy="2781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23</xdr:row>
      <xdr:rowOff>0</xdr:rowOff>
    </xdr:from>
    <xdr:to>
      <xdr:col>30</xdr:col>
      <xdr:colOff>173355</xdr:colOff>
      <xdr:row>40</xdr:row>
      <xdr:rowOff>116205</xdr:rowOff>
    </xdr:to>
    <xdr:pic>
      <xdr:nvPicPr>
        <xdr:cNvPr id="7" name="Picture 6">
          <a:extLst>
            <a:ext uri="{FF2B5EF4-FFF2-40B4-BE49-F238E27FC236}">
              <a16:creationId xmlns:a16="http://schemas.microsoft.com/office/drawing/2014/main" id="{05791D3E-0F99-43BC-8664-07C6A9BAED6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335000" y="3886200"/>
          <a:ext cx="4581525" cy="2800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7</xdr:col>
      <xdr:colOff>367665</xdr:colOff>
      <xdr:row>22</xdr:row>
      <xdr:rowOff>59055</xdr:rowOff>
    </xdr:to>
    <xdr:pic>
      <xdr:nvPicPr>
        <xdr:cNvPr id="6" name="Picture 5">
          <a:extLst>
            <a:ext uri="{FF2B5EF4-FFF2-40B4-BE49-F238E27FC236}">
              <a16:creationId xmlns:a16="http://schemas.microsoft.com/office/drawing/2014/main" id="{D6B54EB1-94FC-4C11-9A7A-8DC41C5BDF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57250"/>
          <a:ext cx="4598670" cy="29698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0</xdr:colOff>
      <xdr:row>5</xdr:row>
      <xdr:rowOff>0</xdr:rowOff>
    </xdr:from>
    <xdr:to>
      <xdr:col>8</xdr:col>
      <xdr:colOff>533400</xdr:colOff>
      <xdr:row>21</xdr:row>
      <xdr:rowOff>55245</xdr:rowOff>
    </xdr:to>
    <xdr:pic>
      <xdr:nvPicPr>
        <xdr:cNvPr id="7" name="Picture 6">
          <a:extLst>
            <a:ext uri="{FF2B5EF4-FFF2-40B4-BE49-F238E27FC236}">
              <a16:creationId xmlns:a16="http://schemas.microsoft.com/office/drawing/2014/main" id="{DD79852B-DEFB-47D4-9E49-71E7196ED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475" y="1009650"/>
          <a:ext cx="4581525" cy="2809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5</xdr:row>
      <xdr:rowOff>0</xdr:rowOff>
    </xdr:from>
    <xdr:to>
      <xdr:col>14</xdr:col>
      <xdr:colOff>552450</xdr:colOff>
      <xdr:row>21</xdr:row>
      <xdr:rowOff>59055</xdr:rowOff>
    </xdr:to>
    <xdr:pic>
      <xdr:nvPicPr>
        <xdr:cNvPr id="10" name="Picture 9">
          <a:extLst>
            <a:ext uri="{FF2B5EF4-FFF2-40B4-BE49-F238E27FC236}">
              <a16:creationId xmlns:a16="http://schemas.microsoft.com/office/drawing/2014/main" id="{B4B15B0F-12DA-4F6B-85E0-22AB01A693D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53225" y="1009650"/>
          <a:ext cx="4596765" cy="28060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23</xdr:col>
      <xdr:colOff>0</xdr:colOff>
      <xdr:row>5</xdr:row>
      <xdr:rowOff>0</xdr:rowOff>
    </xdr:from>
    <xdr:to>
      <xdr:col>28</xdr:col>
      <xdr:colOff>548640</xdr:colOff>
      <xdr:row>20</xdr:row>
      <xdr:rowOff>62865</xdr:rowOff>
    </xdr:to>
    <xdr:pic>
      <xdr:nvPicPr>
        <xdr:cNvPr id="7" name="Picture 6">
          <a:extLst>
            <a:ext uri="{FF2B5EF4-FFF2-40B4-BE49-F238E27FC236}">
              <a16:creationId xmlns:a16="http://schemas.microsoft.com/office/drawing/2014/main" id="{E2A17869-077C-4A44-8660-DA6465E68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87650" y="857250"/>
          <a:ext cx="4592955" cy="28079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0</xdr:colOff>
      <xdr:row>21</xdr:row>
      <xdr:rowOff>0</xdr:rowOff>
    </xdr:from>
    <xdr:to>
      <xdr:col>28</xdr:col>
      <xdr:colOff>548640</xdr:colOff>
      <xdr:row>37</xdr:row>
      <xdr:rowOff>148590</xdr:rowOff>
    </xdr:to>
    <xdr:pic>
      <xdr:nvPicPr>
        <xdr:cNvPr id="8" name="Picture 7">
          <a:extLst>
            <a:ext uri="{FF2B5EF4-FFF2-40B4-BE49-F238E27FC236}">
              <a16:creationId xmlns:a16="http://schemas.microsoft.com/office/drawing/2014/main" id="{002239F5-5CE2-45D4-A1D5-CC4E11AC89D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487650" y="3771900"/>
          <a:ext cx="4592955" cy="28155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13</xdr:col>
      <xdr:colOff>0</xdr:colOff>
      <xdr:row>5</xdr:row>
      <xdr:rowOff>0</xdr:rowOff>
    </xdr:from>
    <xdr:to>
      <xdr:col>17</xdr:col>
      <xdr:colOff>739140</xdr:colOff>
      <xdr:row>19</xdr:row>
      <xdr:rowOff>76200</xdr:rowOff>
    </xdr:to>
    <xdr:pic>
      <xdr:nvPicPr>
        <xdr:cNvPr id="6" name="Picture 5">
          <a:extLst>
            <a:ext uri="{FF2B5EF4-FFF2-40B4-BE49-F238E27FC236}">
              <a16:creationId xmlns:a16="http://schemas.microsoft.com/office/drawing/2014/main" id="{90E93559-6734-4D72-91B8-D8E921A02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67625" y="857250"/>
          <a:ext cx="4587240" cy="2809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21</xdr:row>
      <xdr:rowOff>0</xdr:rowOff>
    </xdr:from>
    <xdr:to>
      <xdr:col>17</xdr:col>
      <xdr:colOff>739140</xdr:colOff>
      <xdr:row>37</xdr:row>
      <xdr:rowOff>140970</xdr:rowOff>
    </xdr:to>
    <xdr:pic>
      <xdr:nvPicPr>
        <xdr:cNvPr id="7" name="Picture 6">
          <a:extLst>
            <a:ext uri="{FF2B5EF4-FFF2-40B4-BE49-F238E27FC236}">
              <a16:creationId xmlns:a16="http://schemas.microsoft.com/office/drawing/2014/main" id="{90EDC3DE-1672-42E3-8B69-11A187A42CE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67625" y="3933825"/>
          <a:ext cx="4587240" cy="28079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12</xdr:col>
      <xdr:colOff>0</xdr:colOff>
      <xdr:row>5</xdr:row>
      <xdr:rowOff>0</xdr:rowOff>
    </xdr:from>
    <xdr:to>
      <xdr:col>17</xdr:col>
      <xdr:colOff>512445</xdr:colOff>
      <xdr:row>20</xdr:row>
      <xdr:rowOff>68580</xdr:rowOff>
    </xdr:to>
    <xdr:pic>
      <xdr:nvPicPr>
        <xdr:cNvPr id="5" name="Picture 4">
          <a:extLst>
            <a:ext uri="{FF2B5EF4-FFF2-40B4-BE49-F238E27FC236}">
              <a16:creationId xmlns:a16="http://schemas.microsoft.com/office/drawing/2014/main" id="{FA88EE87-10AF-4724-AB88-AE6BBD2A1B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15600" y="857250"/>
          <a:ext cx="4572000" cy="2809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5</xdr:row>
      <xdr:rowOff>0</xdr:rowOff>
    </xdr:from>
    <xdr:to>
      <xdr:col>23</xdr:col>
      <xdr:colOff>533400</xdr:colOff>
      <xdr:row>20</xdr:row>
      <xdr:rowOff>55245</xdr:rowOff>
    </xdr:to>
    <xdr:pic>
      <xdr:nvPicPr>
        <xdr:cNvPr id="10" name="Picture 9">
          <a:extLst>
            <a:ext uri="{FF2B5EF4-FFF2-40B4-BE49-F238E27FC236}">
              <a16:creationId xmlns:a16="http://schemas.microsoft.com/office/drawing/2014/main" id="{8BB201EA-3814-2537-E275-36A828731EB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193000" y="838200"/>
          <a:ext cx="4572000" cy="2750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20</xdr:row>
      <xdr:rowOff>0</xdr:rowOff>
    </xdr:from>
    <xdr:to>
      <xdr:col>23</xdr:col>
      <xdr:colOff>520065</xdr:colOff>
      <xdr:row>36</xdr:row>
      <xdr:rowOff>139065</xdr:rowOff>
    </xdr:to>
    <xdr:pic>
      <xdr:nvPicPr>
        <xdr:cNvPr id="11" name="Picture 10">
          <a:extLst>
            <a:ext uri="{FF2B5EF4-FFF2-40B4-BE49-F238E27FC236}">
              <a16:creationId xmlns:a16="http://schemas.microsoft.com/office/drawing/2014/main" id="{E708FF7B-0D10-B6CE-ED7F-8C631D5166F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193000" y="3688080"/>
          <a:ext cx="4564380" cy="2750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21</xdr:row>
      <xdr:rowOff>0</xdr:rowOff>
    </xdr:from>
    <xdr:to>
      <xdr:col>17</xdr:col>
      <xdr:colOff>512445</xdr:colOff>
      <xdr:row>37</xdr:row>
      <xdr:rowOff>114300</xdr:rowOff>
    </xdr:to>
    <xdr:pic>
      <xdr:nvPicPr>
        <xdr:cNvPr id="2" name="Picture 1">
          <a:extLst>
            <a:ext uri="{FF2B5EF4-FFF2-40B4-BE49-F238E27FC236}">
              <a16:creationId xmlns:a16="http://schemas.microsoft.com/office/drawing/2014/main" id="{469005C1-2172-49BC-AEFC-09A8B11E89B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500360" y="3695700"/>
          <a:ext cx="4551045" cy="2727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8</xdr:col>
      <xdr:colOff>0</xdr:colOff>
      <xdr:row>5</xdr:row>
      <xdr:rowOff>0</xdr:rowOff>
    </xdr:from>
    <xdr:to>
      <xdr:col>14</xdr:col>
      <xdr:colOff>472440</xdr:colOff>
      <xdr:row>20</xdr:row>
      <xdr:rowOff>55245</xdr:rowOff>
    </xdr:to>
    <xdr:pic>
      <xdr:nvPicPr>
        <xdr:cNvPr id="7" name="Picture 6">
          <a:extLst>
            <a:ext uri="{FF2B5EF4-FFF2-40B4-BE49-F238E27FC236}">
              <a16:creationId xmlns:a16="http://schemas.microsoft.com/office/drawing/2014/main" id="{4ABA121F-E238-4652-9C08-CB90564C8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05400" y="1028700"/>
          <a:ext cx="4581525" cy="2800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5</xdr:row>
      <xdr:rowOff>0</xdr:rowOff>
    </xdr:from>
    <xdr:to>
      <xdr:col>21</xdr:col>
      <xdr:colOff>472440</xdr:colOff>
      <xdr:row>20</xdr:row>
      <xdr:rowOff>62865</xdr:rowOff>
    </xdr:to>
    <xdr:pic>
      <xdr:nvPicPr>
        <xdr:cNvPr id="8" name="Picture 7">
          <a:extLst>
            <a:ext uri="{FF2B5EF4-FFF2-40B4-BE49-F238E27FC236}">
              <a16:creationId xmlns:a16="http://schemas.microsoft.com/office/drawing/2014/main" id="{423CB952-FA68-44D0-B96F-2168AA54A98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906000" y="1028700"/>
          <a:ext cx="4581525" cy="2800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4</xdr:row>
      <xdr:rowOff>148590</xdr:rowOff>
    </xdr:from>
    <xdr:to>
      <xdr:col>6</xdr:col>
      <xdr:colOff>478155</xdr:colOff>
      <xdr:row>21</xdr:row>
      <xdr:rowOff>112395</xdr:rowOff>
    </xdr:to>
    <xdr:pic>
      <xdr:nvPicPr>
        <xdr:cNvPr id="6" name="Picture 5">
          <a:extLst>
            <a:ext uri="{FF2B5EF4-FFF2-40B4-BE49-F238E27FC236}">
              <a16:creationId xmlns:a16="http://schemas.microsoft.com/office/drawing/2014/main" id="{66CB0C13-293F-42E6-952C-2ECA57FEE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49890" y="1863090"/>
          <a:ext cx="4596765" cy="27641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5</xdr:row>
      <xdr:rowOff>0</xdr:rowOff>
    </xdr:from>
    <xdr:to>
      <xdr:col>13</xdr:col>
      <xdr:colOff>476250</xdr:colOff>
      <xdr:row>22</xdr:row>
      <xdr:rowOff>34290</xdr:rowOff>
    </xdr:to>
    <xdr:pic>
      <xdr:nvPicPr>
        <xdr:cNvPr id="9" name="Picture 8">
          <a:extLst>
            <a:ext uri="{FF2B5EF4-FFF2-40B4-BE49-F238E27FC236}">
              <a16:creationId xmlns:a16="http://schemas.microsoft.com/office/drawing/2014/main" id="{ED5CCD76-2AD1-4E4F-80C8-5E66B242292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153025" y="1885950"/>
          <a:ext cx="4587240" cy="2800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IFMA Template 2023">
  <a:themeElements>
    <a:clrScheme name="Custom 5">
      <a:dk1>
        <a:sysClr val="windowText" lastClr="000000"/>
      </a:dk1>
      <a:lt1>
        <a:sysClr val="window" lastClr="FFFFFF"/>
      </a:lt1>
      <a:dk2>
        <a:srgbClr val="71953E"/>
      </a:dk2>
      <a:lt2>
        <a:srgbClr val="94B5E1"/>
      </a:lt2>
      <a:accent1>
        <a:srgbClr val="71953E"/>
      </a:accent1>
      <a:accent2>
        <a:srgbClr val="AEC876"/>
      </a:accent2>
      <a:accent3>
        <a:srgbClr val="94B5E1"/>
      </a:accent3>
      <a:accent4>
        <a:srgbClr val="5F6C7D"/>
      </a:accent4>
      <a:accent5>
        <a:srgbClr val="A3A6B1"/>
      </a:accent5>
      <a:accent6>
        <a:srgbClr val="50B2CE"/>
      </a:accent6>
      <a:hlink>
        <a:srgbClr val="50B2CE"/>
      </a:hlink>
      <a:folHlink>
        <a:srgbClr val="AEC876"/>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noFill/>
        <a:ln w="6350">
          <a:noFill/>
        </a:ln>
        <a:effectLst/>
      </a:spPr>
      <a:bodyPr rot="0" spcFirstLastPara="0" vertOverflow="overflow" horzOverflow="overflow" vert="horz" wrap="square" lIns="0" tIns="0" rIns="0" bIns="0" numCol="1" spcCol="0" rtlCol="0" fromWordArt="0" anchor="b" anchorCtr="0" forceAA="0" compatLnSpc="1">
        <a:prstTxWarp prst="textNoShape">
          <a:avLst/>
        </a:prstTxWarp>
        <a:spAutoFit/>
      </a:bodyPr>
      <a:lstStyle/>
      <a:style>
        <a:lnRef idx="0">
          <a:schemeClr val="accent1"/>
        </a:lnRef>
        <a:fillRef idx="0">
          <a:schemeClr val="accent1"/>
        </a:fillRef>
        <a:effectRef idx="0">
          <a:schemeClr val="accent1"/>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7.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8.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9.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3.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7.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40.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1.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3.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C103"/>
  <sheetViews>
    <sheetView showGridLines="0" tabSelected="1" workbookViewId="0">
      <pane ySplit="5" topLeftCell="A6" activePane="bottomLeft" state="frozen"/>
      <selection pane="bottomLeft"/>
    </sheetView>
  </sheetViews>
  <sheetFormatPr defaultColWidth="9" defaultRowHeight="12.75" customHeight="1"/>
  <cols>
    <col min="1" max="1" width="78" style="183" customWidth="1"/>
    <col min="2" max="2" width="6.625" style="378" customWidth="1"/>
    <col min="3" max="3" width="3.125" style="379" customWidth="1"/>
    <col min="4" max="16384" width="9" style="183"/>
  </cols>
  <sheetData>
    <row r="1" spans="1:2" ht="18">
      <c r="A1" s="182" t="s">
        <v>86</v>
      </c>
    </row>
    <row r="2" spans="1:2" ht="12.75" customHeight="1">
      <c r="A2" s="184" t="s">
        <v>430</v>
      </c>
    </row>
    <row r="3" spans="1:2" ht="12.75" customHeight="1">
      <c r="A3" s="385" t="s">
        <v>440</v>
      </c>
    </row>
    <row r="5" spans="1:2" ht="12.75" customHeight="1">
      <c r="A5" s="185" t="s">
        <v>7</v>
      </c>
      <c r="B5" s="380" t="s">
        <v>11</v>
      </c>
    </row>
    <row r="6" spans="1:2" ht="12.75" customHeight="1">
      <c r="A6" s="186"/>
    </row>
    <row r="7" spans="1:2" ht="12.75" customHeight="1">
      <c r="A7" s="187" t="s">
        <v>58</v>
      </c>
      <c r="B7" s="379"/>
    </row>
    <row r="8" spans="1:2" ht="12.75" customHeight="1">
      <c r="A8" s="386" t="s">
        <v>108</v>
      </c>
      <c r="B8" s="381" t="s">
        <v>131</v>
      </c>
    </row>
    <row r="9" spans="1:2" ht="12.75" customHeight="1">
      <c r="A9" s="389" t="s">
        <v>59</v>
      </c>
      <c r="B9" s="390" t="s">
        <v>132</v>
      </c>
    </row>
    <row r="10" spans="1:2" ht="12.75" customHeight="1">
      <c r="A10" s="389" t="s">
        <v>82</v>
      </c>
      <c r="B10" s="390" t="s">
        <v>133</v>
      </c>
    </row>
    <row r="11" spans="1:2" ht="12.75" customHeight="1">
      <c r="A11" s="389" t="s">
        <v>111</v>
      </c>
      <c r="B11" s="390" t="s">
        <v>134</v>
      </c>
    </row>
    <row r="12" spans="1:2" ht="12.75" customHeight="1">
      <c r="A12" s="389" t="s">
        <v>112</v>
      </c>
      <c r="B12" s="390" t="s">
        <v>135</v>
      </c>
    </row>
    <row r="13" spans="1:2" ht="12.75" customHeight="1">
      <c r="A13" s="389" t="s">
        <v>113</v>
      </c>
      <c r="B13" s="390" t="s">
        <v>136</v>
      </c>
    </row>
    <row r="14" spans="1:2" ht="12.75" customHeight="1">
      <c r="A14" s="389" t="s">
        <v>114</v>
      </c>
      <c r="B14" s="390" t="s">
        <v>137</v>
      </c>
    </row>
    <row r="15" spans="1:2" ht="12.75" customHeight="1">
      <c r="A15" s="386" t="s">
        <v>248</v>
      </c>
      <c r="B15" s="381" t="s">
        <v>138</v>
      </c>
    </row>
    <row r="16" spans="1:2" ht="12.75" customHeight="1">
      <c r="A16" s="386" t="s">
        <v>66</v>
      </c>
      <c r="B16" s="381" t="s">
        <v>139</v>
      </c>
    </row>
    <row r="17" spans="1:2" ht="12.75" customHeight="1">
      <c r="A17" s="386" t="s">
        <v>98</v>
      </c>
      <c r="B17" s="381" t="s">
        <v>45</v>
      </c>
    </row>
    <row r="18" spans="1:2" ht="12.75" customHeight="1">
      <c r="A18" s="386" t="s">
        <v>119</v>
      </c>
      <c r="B18" s="381" t="s">
        <v>46</v>
      </c>
    </row>
    <row r="19" spans="1:2" ht="12.75" customHeight="1">
      <c r="A19" s="386" t="s">
        <v>120</v>
      </c>
      <c r="B19" s="381" t="s">
        <v>47</v>
      </c>
    </row>
    <row r="20" spans="1:2" ht="12.75" customHeight="1">
      <c r="A20" s="386" t="s">
        <v>186</v>
      </c>
      <c r="B20" s="381" t="s">
        <v>62</v>
      </c>
    </row>
    <row r="21" spans="1:2" ht="12.75" customHeight="1">
      <c r="A21" s="386" t="s">
        <v>148</v>
      </c>
      <c r="B21" s="381" t="s">
        <v>63</v>
      </c>
    </row>
    <row r="22" spans="1:2" ht="12.75" customHeight="1">
      <c r="A22" s="389" t="s">
        <v>149</v>
      </c>
      <c r="B22" s="390" t="s">
        <v>121</v>
      </c>
    </row>
    <row r="23" spans="1:2" ht="12.75" customHeight="1">
      <c r="A23" s="389" t="s">
        <v>60</v>
      </c>
      <c r="B23" s="390" t="s">
        <v>122</v>
      </c>
    </row>
    <row r="24" spans="1:2" ht="12.75" customHeight="1">
      <c r="A24" s="386" t="s">
        <v>150</v>
      </c>
      <c r="B24" s="381" t="s">
        <v>123</v>
      </c>
    </row>
    <row r="25" spans="1:2" ht="12.75" customHeight="1">
      <c r="A25" s="386" t="s">
        <v>151</v>
      </c>
      <c r="B25" s="381" t="s">
        <v>124</v>
      </c>
    </row>
    <row r="26" spans="1:2" ht="12.75" customHeight="1">
      <c r="A26" s="386" t="s">
        <v>152</v>
      </c>
      <c r="B26" s="381" t="s">
        <v>125</v>
      </c>
    </row>
    <row r="27" spans="1:2" ht="12.75" customHeight="1">
      <c r="A27" s="386" t="s">
        <v>153</v>
      </c>
      <c r="B27" s="381" t="s">
        <v>126</v>
      </c>
    </row>
    <row r="28" spans="1:2" ht="12.75" customHeight="1">
      <c r="A28" s="386" t="s">
        <v>158</v>
      </c>
      <c r="B28" s="381" t="s">
        <v>127</v>
      </c>
    </row>
    <row r="29" spans="1:2" ht="12.75" customHeight="1">
      <c r="A29" s="386" t="s">
        <v>154</v>
      </c>
      <c r="B29" s="381" t="s">
        <v>128</v>
      </c>
    </row>
    <row r="30" spans="1:2" ht="12.75" customHeight="1">
      <c r="A30" s="386" t="s">
        <v>155</v>
      </c>
      <c r="B30" s="381" t="s">
        <v>129</v>
      </c>
    </row>
    <row r="31" spans="1:2" ht="12.75" customHeight="1">
      <c r="A31" s="386" t="s">
        <v>156</v>
      </c>
      <c r="B31" s="381" t="s">
        <v>130</v>
      </c>
    </row>
    <row r="32" spans="1:2" ht="12.75" customHeight="1">
      <c r="A32" s="386" t="s">
        <v>157</v>
      </c>
      <c r="B32" s="381" t="s">
        <v>192</v>
      </c>
    </row>
    <row r="33" spans="1:2" ht="12.75" customHeight="1">
      <c r="A33" s="386" t="s">
        <v>159</v>
      </c>
      <c r="B33" s="381" t="s">
        <v>193</v>
      </c>
    </row>
    <row r="34" spans="1:2" ht="12.75" customHeight="1">
      <c r="A34" s="386" t="s">
        <v>117</v>
      </c>
      <c r="B34" s="381" t="s">
        <v>390</v>
      </c>
    </row>
    <row r="35" spans="1:2" ht="12.75" customHeight="1">
      <c r="A35" s="386" t="s">
        <v>8</v>
      </c>
      <c r="B35" s="381" t="s">
        <v>391</v>
      </c>
    </row>
    <row r="36" spans="1:2" ht="12.75" customHeight="1">
      <c r="A36" s="387" t="s">
        <v>71</v>
      </c>
      <c r="B36" s="381" t="s">
        <v>392</v>
      </c>
    </row>
    <row r="37" spans="1:2" ht="12.75" customHeight="1">
      <c r="A37" s="388"/>
      <c r="B37" s="381"/>
    </row>
    <row r="38" spans="1:2" ht="12.75" customHeight="1">
      <c r="A38" s="187" t="s">
        <v>179</v>
      </c>
      <c r="B38" s="379"/>
    </row>
    <row r="39" spans="1:2" ht="12.75" customHeight="1">
      <c r="A39" s="386" t="s">
        <v>276</v>
      </c>
      <c r="B39" s="382" t="s">
        <v>194</v>
      </c>
    </row>
    <row r="40" spans="1:2" ht="12.75" customHeight="1">
      <c r="A40" s="389" t="s">
        <v>279</v>
      </c>
      <c r="B40" s="390" t="s">
        <v>195</v>
      </c>
    </row>
    <row r="41" spans="1:2" ht="12.75" customHeight="1">
      <c r="A41" s="386" t="s">
        <v>277</v>
      </c>
      <c r="B41" s="381" t="s">
        <v>196</v>
      </c>
    </row>
    <row r="42" spans="1:2" ht="12.75" customHeight="1">
      <c r="A42" s="389" t="s">
        <v>278</v>
      </c>
      <c r="B42" s="391" t="s">
        <v>197</v>
      </c>
    </row>
    <row r="43" spans="1:2" ht="12.75" customHeight="1">
      <c r="A43" s="386" t="s">
        <v>281</v>
      </c>
      <c r="B43" s="381" t="s">
        <v>198</v>
      </c>
    </row>
    <row r="44" spans="1:2" ht="12.75" customHeight="1">
      <c r="A44" s="389" t="s">
        <v>140</v>
      </c>
      <c r="B44" s="390" t="s">
        <v>199</v>
      </c>
    </row>
    <row r="45" spans="1:2" ht="12.75" customHeight="1">
      <c r="A45" s="389" t="s">
        <v>180</v>
      </c>
      <c r="B45" s="391" t="s">
        <v>200</v>
      </c>
    </row>
    <row r="46" spans="1:2" ht="12.75" customHeight="1">
      <c r="A46" s="389" t="s">
        <v>181</v>
      </c>
      <c r="B46" s="390" t="s">
        <v>201</v>
      </c>
    </row>
    <row r="47" spans="1:2" ht="12.75" customHeight="1">
      <c r="A47" s="389" t="s">
        <v>182</v>
      </c>
      <c r="B47" s="390" t="s">
        <v>202</v>
      </c>
    </row>
    <row r="48" spans="1:2" ht="12.75" customHeight="1">
      <c r="A48" s="389" t="s">
        <v>183</v>
      </c>
      <c r="B48" s="391" t="s">
        <v>203</v>
      </c>
    </row>
    <row r="49" spans="1:3" ht="12.75" customHeight="1">
      <c r="A49" s="389" t="s">
        <v>184</v>
      </c>
      <c r="B49" s="390" t="s">
        <v>204</v>
      </c>
    </row>
    <row r="50" spans="1:3" ht="12.75" customHeight="1">
      <c r="A50" s="389" t="s">
        <v>185</v>
      </c>
      <c r="B50" s="390" t="s">
        <v>205</v>
      </c>
    </row>
    <row r="51" spans="1:3" s="188" customFormat="1" ht="12.75" customHeight="1">
      <c r="A51" s="386" t="s">
        <v>141</v>
      </c>
      <c r="B51" s="382" t="s">
        <v>206</v>
      </c>
      <c r="C51" s="383"/>
    </row>
    <row r="52" spans="1:3" ht="12.75" customHeight="1">
      <c r="A52" s="386" t="s">
        <v>142</v>
      </c>
      <c r="B52" s="381" t="s">
        <v>207</v>
      </c>
    </row>
    <row r="53" spans="1:3" ht="12.75" customHeight="1">
      <c r="A53" s="386" t="s">
        <v>143</v>
      </c>
      <c r="B53" s="381" t="s">
        <v>208</v>
      </c>
    </row>
    <row r="54" spans="1:3" ht="12.75" customHeight="1">
      <c r="A54" s="389" t="s">
        <v>144</v>
      </c>
      <c r="B54" s="391" t="s">
        <v>209</v>
      </c>
    </row>
    <row r="55" spans="1:3" ht="12.75" customHeight="1">
      <c r="A55" s="386" t="s">
        <v>284</v>
      </c>
      <c r="B55" s="381" t="s">
        <v>210</v>
      </c>
    </row>
    <row r="56" spans="1:3" ht="12.75" customHeight="1">
      <c r="A56" s="386" t="s">
        <v>81</v>
      </c>
      <c r="B56" s="381" t="s">
        <v>211</v>
      </c>
    </row>
    <row r="57" spans="1:3" ht="12.75" customHeight="1">
      <c r="A57" s="386" t="s">
        <v>101</v>
      </c>
      <c r="B57" s="382" t="s">
        <v>212</v>
      </c>
    </row>
    <row r="58" spans="1:3" ht="12.75" customHeight="1">
      <c r="A58" s="386" t="s">
        <v>145</v>
      </c>
      <c r="B58" s="381" t="s">
        <v>213</v>
      </c>
    </row>
    <row r="59" spans="1:3" ht="12.75" customHeight="1">
      <c r="A59" s="386" t="s">
        <v>285</v>
      </c>
      <c r="B59" s="381" t="s">
        <v>214</v>
      </c>
    </row>
    <row r="60" spans="1:3" ht="12.75" customHeight="1">
      <c r="A60" s="386" t="s">
        <v>107</v>
      </c>
      <c r="B60" s="382" t="s">
        <v>215</v>
      </c>
    </row>
    <row r="61" spans="1:3" ht="12.75" customHeight="1">
      <c r="A61" s="386" t="s">
        <v>106</v>
      </c>
      <c r="B61" s="381" t="s">
        <v>216</v>
      </c>
    </row>
    <row r="62" spans="1:3" ht="12.75" customHeight="1">
      <c r="A62" s="389" t="s">
        <v>146</v>
      </c>
      <c r="B62" s="390" t="s">
        <v>217</v>
      </c>
    </row>
    <row r="63" spans="1:3" ht="12.75" customHeight="1">
      <c r="A63" s="389" t="s">
        <v>147</v>
      </c>
      <c r="B63" s="391" t="s">
        <v>218</v>
      </c>
    </row>
    <row r="64" spans="1:3" ht="12.75" customHeight="1">
      <c r="A64" s="386" t="s">
        <v>116</v>
      </c>
      <c r="B64" s="381" t="s">
        <v>219</v>
      </c>
    </row>
    <row r="65" spans="1:2" ht="12.75" customHeight="1">
      <c r="A65" s="189"/>
      <c r="B65" s="379"/>
    </row>
    <row r="66" spans="1:2" ht="12.75" customHeight="1">
      <c r="A66" s="187" t="s">
        <v>187</v>
      </c>
      <c r="B66" s="379"/>
    </row>
    <row r="67" spans="1:2" ht="12.75" customHeight="1">
      <c r="A67" s="388" t="s">
        <v>188</v>
      </c>
      <c r="B67" s="381" t="s">
        <v>220</v>
      </c>
    </row>
    <row r="68" spans="1:2" ht="12.75" customHeight="1">
      <c r="A68" s="388" t="s">
        <v>189</v>
      </c>
      <c r="B68" s="381" t="s">
        <v>221</v>
      </c>
    </row>
    <row r="69" spans="1:2" ht="12.75" customHeight="1">
      <c r="A69" s="388" t="s">
        <v>190</v>
      </c>
      <c r="B69" s="381" t="s">
        <v>222</v>
      </c>
    </row>
    <row r="70" spans="1:2" ht="12.75" customHeight="1">
      <c r="A70" s="388" t="s">
        <v>160</v>
      </c>
      <c r="B70" s="381" t="s">
        <v>223</v>
      </c>
    </row>
    <row r="71" spans="1:2" ht="12.75" customHeight="1">
      <c r="A71" s="388" t="s">
        <v>161</v>
      </c>
      <c r="B71" s="381" t="s">
        <v>224</v>
      </c>
    </row>
    <row r="72" spans="1:2" ht="12.75" customHeight="1">
      <c r="A72" s="388" t="s">
        <v>162</v>
      </c>
      <c r="B72" s="381" t="s">
        <v>225</v>
      </c>
    </row>
    <row r="73" spans="1:2" ht="12.75" customHeight="1">
      <c r="A73" s="388" t="s">
        <v>163</v>
      </c>
      <c r="B73" s="381" t="s">
        <v>226</v>
      </c>
    </row>
    <row r="74" spans="1:2" ht="12.75" customHeight="1">
      <c r="A74" s="388" t="s">
        <v>164</v>
      </c>
      <c r="B74" s="381" t="s">
        <v>227</v>
      </c>
    </row>
    <row r="75" spans="1:2" ht="12.75" customHeight="1">
      <c r="A75" s="189"/>
      <c r="B75" s="379"/>
    </row>
    <row r="76" spans="1:2" ht="12.75" customHeight="1">
      <c r="A76" s="187" t="s">
        <v>61</v>
      </c>
      <c r="B76" s="379"/>
    </row>
    <row r="77" spans="1:2" ht="12.75" customHeight="1">
      <c r="A77" s="388" t="s">
        <v>165</v>
      </c>
      <c r="B77" s="381" t="s">
        <v>228</v>
      </c>
    </row>
    <row r="78" spans="1:2" ht="12.75" customHeight="1">
      <c r="A78" s="388" t="s">
        <v>191</v>
      </c>
      <c r="B78" s="381" t="s">
        <v>229</v>
      </c>
    </row>
    <row r="79" spans="1:2" ht="12.75" customHeight="1">
      <c r="A79" s="388" t="s">
        <v>166</v>
      </c>
      <c r="B79" s="381" t="s">
        <v>230</v>
      </c>
    </row>
    <row r="80" spans="1:2" ht="12.75" customHeight="1">
      <c r="A80" s="388" t="s">
        <v>167</v>
      </c>
      <c r="B80" s="381" t="s">
        <v>231</v>
      </c>
    </row>
    <row r="81" spans="1:2" ht="12.75" customHeight="1">
      <c r="A81" s="388" t="s">
        <v>168</v>
      </c>
      <c r="B81" s="381" t="s">
        <v>232</v>
      </c>
    </row>
    <row r="82" spans="1:2" ht="12.75" customHeight="1">
      <c r="A82" s="389" t="s">
        <v>169</v>
      </c>
      <c r="B82" s="390" t="s">
        <v>233</v>
      </c>
    </row>
    <row r="83" spans="1:2" ht="12.75" customHeight="1">
      <c r="A83" s="389" t="s">
        <v>96</v>
      </c>
      <c r="B83" s="390" t="s">
        <v>234</v>
      </c>
    </row>
    <row r="84" spans="1:2" ht="12.75" customHeight="1">
      <c r="A84" s="388" t="s">
        <v>83</v>
      </c>
      <c r="B84" s="381" t="s">
        <v>235</v>
      </c>
    </row>
    <row r="85" spans="1:2" ht="12.75" customHeight="1">
      <c r="A85" s="388" t="s">
        <v>170</v>
      </c>
      <c r="B85" s="381" t="s">
        <v>236</v>
      </c>
    </row>
    <row r="86" spans="1:2" ht="12.75" customHeight="1">
      <c r="A86" s="388" t="s">
        <v>171</v>
      </c>
      <c r="B86" s="381" t="s">
        <v>237</v>
      </c>
    </row>
    <row r="87" spans="1:2" ht="12.75" customHeight="1">
      <c r="A87" s="189"/>
      <c r="B87" s="379"/>
    </row>
    <row r="88" spans="1:2" ht="12.75" customHeight="1">
      <c r="A88" s="187" t="s">
        <v>92</v>
      </c>
      <c r="B88" s="379"/>
    </row>
    <row r="89" spans="1:2" ht="12.75" customHeight="1">
      <c r="A89" s="388" t="s">
        <v>56</v>
      </c>
      <c r="B89" s="381" t="s">
        <v>238</v>
      </c>
    </row>
    <row r="90" spans="1:2" ht="12.75" customHeight="1">
      <c r="A90" s="388" t="s">
        <v>80</v>
      </c>
      <c r="B90" s="381" t="s">
        <v>239</v>
      </c>
    </row>
    <row r="91" spans="1:2" ht="12.75" customHeight="1">
      <c r="A91" s="388" t="s">
        <v>174</v>
      </c>
      <c r="B91" s="381" t="s">
        <v>240</v>
      </c>
    </row>
    <row r="92" spans="1:2" ht="12.75" customHeight="1">
      <c r="A92" s="388" t="s">
        <v>175</v>
      </c>
      <c r="B92" s="381" t="s">
        <v>241</v>
      </c>
    </row>
    <row r="93" spans="1:2" ht="12.75" customHeight="1">
      <c r="A93" s="388" t="s">
        <v>172</v>
      </c>
      <c r="B93" s="381" t="s">
        <v>242</v>
      </c>
    </row>
    <row r="94" spans="1:2" ht="12.75" customHeight="1">
      <c r="A94" s="388" t="s">
        <v>178</v>
      </c>
      <c r="B94" s="381" t="s">
        <v>243</v>
      </c>
    </row>
    <row r="95" spans="1:2" ht="12.75" customHeight="1">
      <c r="A95" s="389" t="s">
        <v>256</v>
      </c>
      <c r="B95" s="390" t="s">
        <v>259</v>
      </c>
    </row>
    <row r="96" spans="1:2" ht="12.75" customHeight="1">
      <c r="A96" s="189"/>
      <c r="B96" s="381"/>
    </row>
    <row r="97" spans="1:2" ht="12.75" customHeight="1">
      <c r="A97" s="189"/>
      <c r="B97" s="381"/>
    </row>
    <row r="98" spans="1:2" ht="12.75" customHeight="1">
      <c r="B98" s="379"/>
    </row>
    <row r="99" spans="1:2" ht="12.75" customHeight="1">
      <c r="B99" s="379"/>
    </row>
    <row r="100" spans="1:2" ht="12.75" customHeight="1">
      <c r="B100" s="379"/>
    </row>
    <row r="101" spans="1:2" ht="12.75" customHeight="1">
      <c r="B101" s="379"/>
    </row>
    <row r="102" spans="1:2" ht="12.75" customHeight="1">
      <c r="B102" s="379"/>
    </row>
    <row r="103" spans="1:2" ht="12.75" customHeight="1">
      <c r="B103" s="379"/>
    </row>
  </sheetData>
  <phoneticPr fontId="0" type="noConversion"/>
  <hyperlinks>
    <hyperlink ref="A41" location="'2-03'!A3" display="U.S. Equity Issuance – Value" xr:uid="{6BD9AC5A-3BEB-4E56-9480-C1D17DF1AD2A}"/>
    <hyperlink ref="A51" location="'2-13'!A3" display="U.S. Stock Market Capitalization" xr:uid="{09E5C75B-4EF3-4DE8-989D-05ECC7B9792F}"/>
    <hyperlink ref="A52" location="'2-14'!A3" display="U.S. Stock Market Indices" xr:uid="{4CCF6E21-22D8-4C59-AEFB-CB6E3C895F07}"/>
    <hyperlink ref="A53" location="'2-15'!A3" display="U.S. Interest Rates and Bond Yields" xr:uid="{7AD0815A-796F-4C4D-95DB-2AE6D6C3AC64}"/>
    <hyperlink ref="A55" location="'2-17'!A3" display="U.S. Fixed Income Securities Average Daily Trading Volume" xr:uid="{FAD0BCCF-E9DE-4615-84BF-7C0BC1187102}"/>
    <hyperlink ref="A56" location="'2-18'!A3" display="Municipal Bond Average Daily Trading – Dollar Volume" xr:uid="{A973F38E-EF35-42D5-AE28-FD97C85F9AC0}"/>
    <hyperlink ref="A57" location="'2-19'!A3" display="Municipal Bond Average Daily Trading – Number of Trades" xr:uid="{25C863BC-DFF4-44BB-96CA-1E7466387F45}"/>
    <hyperlink ref="A58" location="'2-20'!A3" display="U.S. Equity Markets Average Daily Trading Volume – Charts" xr:uid="{D6B102C1-3C27-4DE3-BCC3-D35F181406AB}"/>
    <hyperlink ref="A59" location="'2-21'!A3" display="Trading Activity of NYSE- and Nasdaq-listed Stocks" xr:uid="{9F91BD87-C293-4B48-9F11-C766A50C7751}"/>
    <hyperlink ref="A60" location="'2-22'!A3" display="Futures Contracts Traded on U.S. Exchanges" xr:uid="{62988EC3-46CE-4065-B8A0-F13374134BFA}"/>
    <hyperlink ref="A61" location="'2-23'!A3" display="Options Contracts Traded on U.S. Exchanges" xr:uid="{5247F30D-7C87-4781-A15E-1A5EFC389943}"/>
    <hyperlink ref="A64" location="'2-26'!A3" display="Net Assets and Number of Exchange-Traded Funds (ETFs) - Chart" xr:uid="{11CDA36A-DB3A-4EA5-9C87-C910C1FBDE63}"/>
    <hyperlink ref="A8" location="'1-01'!A3" display="Global Bond and Equity Issuance - Charts" xr:uid="{B5218C7F-0CEC-4FDA-90AD-F67E4F80572A}"/>
    <hyperlink ref="A15" location="'1-08'!A3" display="Global Bond Market Outstanding and Global Equity Market Capitalization - Charts" xr:uid="{875BF25F-EA57-4EC1-A7F0-9AD99EC35048}"/>
    <hyperlink ref="A16" location="'1-09'!A3" display="Global Bond Market Outstanding - Value" xr:uid="{C163A9DD-D144-4354-BC9F-95C28CC53F9D}"/>
    <hyperlink ref="A17" location="'1-10'!A3" display="Global Bond Market Outstanding - Share of Total" xr:uid="{DFCB44DB-D011-4D8A-A1E3-18F3B8991E33}"/>
    <hyperlink ref="A18" location="'1-11'!A3" display="Global Equity Markets Capitalization - Market Value" xr:uid="{ECADBD01-6F06-4248-AABB-87D4ED361C3F}"/>
    <hyperlink ref="A19" location="'1-12'!A3" display="Global Equity Markets Capitalization - Share of Total" xr:uid="{BAC35CE0-DE1F-41AA-9CD2-64EE483EF557}"/>
    <hyperlink ref="A20" location="'1-13'!A3" display="Global Derivatives Market Outstanding - Notional Principal" xr:uid="{B3B62954-7529-4944-A979-906145A68387}"/>
    <hyperlink ref="A21" location="'1-14'!A3" display="Global Investment Banking Net Revenues by Product - Charts" xr:uid="{A0826837-F8BB-4538-B9EE-5E816970FEB3}"/>
    <hyperlink ref="A24" location="'1-17'!A3" display="U.S. Holdings of Foreign Securities" xr:uid="{0523A5C2-C1A2-4C35-88F8-8982F229CEC3}"/>
    <hyperlink ref="A25" location="'1-18'!A3" display="U.S. Gross Activity in Foreign Securities" xr:uid="{2DDD5F88-D619-4901-AA98-C78D92D0BC73}"/>
    <hyperlink ref="A26" location="'1-19'!A3" display="U.S. Net Purchases of Foreign Securities" xr:uid="{AA2CADEC-4278-4CC7-ABAE-4D27ED03AF32}"/>
    <hyperlink ref="A27" location="'1-20'!A3" display="U.S. Gross Activity in Foreign Equities by Region/Country" xr:uid="{2F9593FC-0FEA-4037-A2AB-C534CCC66CB6}"/>
    <hyperlink ref="A28" location="'1-21'!A3" display="U.S. Net Purchases of Foreign Equities by Region/Country" xr:uid="{993F5491-D79B-4DA5-A724-9027F935BF03}"/>
    <hyperlink ref="A29" location="'1-22'!A3" display="Foreign Holdings of U.S. Securities" xr:uid="{19567927-21F6-4D86-91AD-272165D3C50C}"/>
    <hyperlink ref="A30" location="'1-23'!A3" display="Foreign Gross Activity in U.S. Securities" xr:uid="{0CDDAA9A-71B7-4F36-A3F6-BB4ECD79D4A0}"/>
    <hyperlink ref="A31" location="'1-24'!A3" display="Foreign Net Purchases of U.S. Securities" xr:uid="{3B58AB8F-254A-4213-8FAD-9057D665E083}"/>
    <hyperlink ref="A32" location="'1-25'!A3" display="Foreign Gross Activity in U.S. Equities by Region/Country" xr:uid="{BDB9F69B-79CB-4205-B241-B7F0A98BBFBF}"/>
    <hyperlink ref="A33" location="'1-26'!A3" display="Foreign Net Purchases of U.S. Equities by Region/Country" xr:uid="{C1A2F2D4-50CB-4A7C-ADFB-53110D41CCE5}"/>
    <hyperlink ref="A34" location="'1-27'!A3" display="Major Global Stock Market Indexes" xr:uid="{1185902E-BCB1-4EE7-B3BD-9150BE7A2665}"/>
    <hyperlink ref="A35" location="'1-28'!A3" display="Foreign Exchange Rates" xr:uid="{7C5B2E65-6819-49CA-9E71-3D98F935877B}"/>
    <hyperlink ref="A67" location="'3-01'!A3" display="U.S. Holdings of Equities – Market Value" xr:uid="{47A358F0-59A1-4AF1-80CE-6690FF942F69}"/>
    <hyperlink ref="A68" location="'3-02'!A3" display="U.S. Family Holdings of Stock" xr:uid="{7714C805-AC47-4EE4-93FA-0B66A1642C0C}"/>
    <hyperlink ref="A69" location="'3-03'!A3" display="U.S. Household Equity Ownership" xr:uid="{C290A135-82E7-4CA6-B4AD-57E241DFB398}"/>
    <hyperlink ref="A70" location="'3-04'!A3" display="U.S. Household Liquid Financial Assets - Market Value" xr:uid="{0D4DAB75-B9BA-4079-A09A-A885801F7D70}"/>
    <hyperlink ref="A71" location="'3-05'!A3" display="U.S. Household Liquid Financial Assets - Share of Total" xr:uid="{E1E9A579-9832-456C-AAA3-624C8FD3AC19}"/>
    <hyperlink ref="A72" location="'3-06'!A3" display="U.S. Holdings of Equities by Type of Holder - Market Value" xr:uid="{42863ED3-AD5B-44E7-BCAF-139FCA6E7286}"/>
    <hyperlink ref="A73" location="'3-07'!A3" display="U.S. Holdings of Equities by Type of Holder - Share of Total" xr:uid="{C32E5838-CA3F-4A04-AACB-C92B34A620A5}"/>
    <hyperlink ref="A74" location="'3-08'!A3" display="U.S. Net Acquisitions of Corporate Equities by Type of Holder" xr:uid="{C850402E-2001-4989-98F5-C6DC5127F574}"/>
    <hyperlink ref="A77" location="'4-01'!A3" display="U.S. Retirement Assets" xr:uid="{294033F2-8E72-4E23-9201-D7836A4B3767}"/>
    <hyperlink ref="A78" location="'4-02'!A3" display="U.S. Private Pension Funds Assets" xr:uid="{86E3C9F7-9861-4A29-983A-1AD137AECEA1}"/>
    <hyperlink ref="A79" location="'4-03'!A3" display="U.S. Private Pension Fund Assets Investment Mix" xr:uid="{2181650E-5691-4361-A8B0-777E03BD6418}"/>
    <hyperlink ref="A80" location="'4-04'!A3" display="U.S. Defined Benefit Plan Asset Investment Mix" xr:uid="{0F5C7FE0-B5B8-4A1B-B37C-08F834C8BBB1}"/>
    <hyperlink ref="A81" location="'4-05'!A3" display="U.S. Defined Contribution Plan Asset Investment Mix" xr:uid="{3470B9F0-ABDB-465B-95B9-68704AED3C2F}"/>
    <hyperlink ref="A84" location="'4-08'!A3" display="Household Saving Rates of Major Nations" xr:uid="{015EA259-B9DE-4B7A-A2B7-53A568DF1297}"/>
    <hyperlink ref="A85" location="'4-09'!A3" display="U.S. Economic Indicators" xr:uid="{B25701D2-1033-4386-8DDE-E7DB91693BFA}"/>
    <hyperlink ref="A86" location="'4-10'!A3" display="U.S. Federal Receipts, Outlays, Deficit and Debt" xr:uid="{8F75047B-9963-4EA4-B35C-9707701C8504}"/>
    <hyperlink ref="A89" location="'5-01'!A3" display="FINRA-Registered Broker-Dealers Financial Results" xr:uid="{1356548A-16C2-49DC-B269-F83A3D1A1CC0}"/>
    <hyperlink ref="A91" location="'5-03'!A3" display="NYSE Member Firms Aggregate Financial Results" xr:uid="{45B94FB3-5C33-4AED-B4E4-40DC9B826053}"/>
    <hyperlink ref="A92" location="'5-04'!A3" display="NYSE Member Firms Aggregate Total Capital and Equity Capital - Charts" xr:uid="{0DD3B312-F120-4134-824A-E434460C2A98}"/>
    <hyperlink ref="A90" location="'5-02'!A3" display="FINRA-Registered Firms and Registered Representative- Charts" xr:uid="{360E8FD9-7A7E-48B6-8D96-989773AA9EBB}"/>
    <hyperlink ref="A93" location="'5-05'!A3" display="U.S. Securities Industry Employment" xr:uid="{E20CDC13-9DD0-4F68-833B-B8A8336AAC10}"/>
    <hyperlink ref="A94" location="'5-06'!A3" display="U.S. Investment Banking Net Revenues by Product - Charts" xr:uid="{0B4C618D-BAC3-4759-9BE6-D63AD0226418}"/>
    <hyperlink ref="A36" location="'1-29'!A3" display="American Depositary Receipts (ADRs)" xr:uid="{C7AA31A5-6AF1-4857-96E8-22F028E50484}"/>
    <hyperlink ref="A39" location="'2-01'!A3" display="U.S. Fixed Income Securities Issuance – Value" xr:uid="{83F5951F-2094-42AE-8EAB-EBFA1FD0D985}"/>
    <hyperlink ref="A43" location="'2-05'!A3" display="Corporate Bonds and Equity Issuance in the U.S. and U.S. Initial Public Offerings - Charts" xr:uid="{6EFA6473-D1AB-40C9-8C41-8105FB577FB9}"/>
  </hyperlinks>
  <printOptions horizontalCentered="1" verticalCentered="1"/>
  <pageMargins left="0.75" right="0.75" top="0.5" bottom="0.5" header="0.25" footer="0.25"/>
  <pageSetup paperSize="3" scale="9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D60BB-2EAD-4D26-A863-A290053073E6}">
  <dimension ref="A1:O24"/>
  <sheetViews>
    <sheetView showGridLines="0" workbookViewId="0">
      <selection activeCell="A3" sqref="A3"/>
    </sheetView>
  </sheetViews>
  <sheetFormatPr defaultColWidth="10.625" defaultRowHeight="12.75"/>
  <cols>
    <col min="1" max="16384" width="10.625" style="35"/>
  </cols>
  <sheetData>
    <row r="1" spans="1:14">
      <c r="A1" s="165" t="s">
        <v>48</v>
      </c>
    </row>
    <row r="3" spans="1:14" s="4" customFormat="1">
      <c r="A3" s="3" t="s">
        <v>303</v>
      </c>
      <c r="K3" s="4" t="s">
        <v>6</v>
      </c>
    </row>
    <row r="4" spans="1:14" s="1" customFormat="1">
      <c r="A4" s="196"/>
      <c r="K4" s="14"/>
      <c r="L4" s="14"/>
      <c r="M4" s="14"/>
      <c r="N4" s="14"/>
    </row>
    <row r="5" spans="1:14">
      <c r="A5" s="5"/>
      <c r="B5" s="1" t="s">
        <v>6</v>
      </c>
      <c r="C5" s="1" t="s">
        <v>6</v>
      </c>
      <c r="D5" s="1" t="s">
        <v>6</v>
      </c>
      <c r="E5" s="1" t="s">
        <v>6</v>
      </c>
      <c r="F5" s="1" t="s">
        <v>6</v>
      </c>
      <c r="G5" s="1" t="s">
        <v>6</v>
      </c>
      <c r="H5" s="1" t="s">
        <v>6</v>
      </c>
      <c r="I5" s="1" t="s">
        <v>6</v>
      </c>
      <c r="J5" s="1" t="s">
        <v>6</v>
      </c>
      <c r="K5" s="14" t="s">
        <v>6</v>
      </c>
      <c r="L5" s="14"/>
      <c r="M5" s="14"/>
      <c r="N5" s="14"/>
    </row>
    <row r="6" spans="1:14">
      <c r="A6" s="90"/>
      <c r="B6" s="27"/>
      <c r="C6" s="27"/>
      <c r="D6" s="27"/>
      <c r="E6" s="27"/>
      <c r="F6" s="27"/>
      <c r="G6" s="27"/>
      <c r="H6" s="27"/>
      <c r="I6" s="27"/>
      <c r="J6" s="27"/>
      <c r="K6" s="27"/>
      <c r="L6" s="27"/>
      <c r="M6" s="27"/>
      <c r="N6" s="27"/>
    </row>
    <row r="7" spans="1:14">
      <c r="A7" s="5"/>
      <c r="B7" s="1"/>
      <c r="C7" s="1"/>
      <c r="D7" s="1"/>
      <c r="E7" s="1"/>
      <c r="F7" s="1"/>
      <c r="G7" s="1"/>
      <c r="H7" s="1"/>
      <c r="I7" s="1"/>
      <c r="J7" s="14"/>
      <c r="K7" s="14"/>
      <c r="L7" s="14"/>
      <c r="M7" s="14"/>
      <c r="N7" s="14"/>
    </row>
    <row r="8" spans="1:14">
      <c r="A8" s="2"/>
      <c r="B8" s="8"/>
      <c r="C8" s="8"/>
      <c r="D8" s="8"/>
      <c r="E8" s="8"/>
      <c r="F8" s="8"/>
      <c r="G8" s="8"/>
      <c r="H8" s="2"/>
      <c r="I8" s="8"/>
      <c r="J8" s="8"/>
      <c r="K8" s="8"/>
      <c r="L8" s="8"/>
      <c r="M8" s="8"/>
      <c r="N8" s="8"/>
    </row>
    <row r="9" spans="1:14">
      <c r="A9" s="5"/>
      <c r="B9" s="8"/>
      <c r="C9" s="8"/>
      <c r="D9" s="8"/>
      <c r="E9" s="8"/>
      <c r="F9" s="8"/>
      <c r="G9" s="8"/>
      <c r="H9" s="8"/>
      <c r="I9" s="8"/>
      <c r="J9" s="8"/>
      <c r="K9" s="8"/>
      <c r="L9" s="8"/>
      <c r="M9" s="8"/>
      <c r="N9" s="8"/>
    </row>
    <row r="10" spans="1:14">
      <c r="A10" s="5"/>
      <c r="B10" s="8"/>
      <c r="C10" s="8"/>
      <c r="D10" s="8"/>
      <c r="E10" s="8"/>
      <c r="F10" s="8"/>
      <c r="G10" s="8"/>
      <c r="H10" s="8"/>
      <c r="I10" s="8"/>
      <c r="J10" s="8"/>
      <c r="K10" s="8"/>
      <c r="L10" s="8"/>
      <c r="M10" s="8"/>
      <c r="N10" s="8"/>
    </row>
    <row r="11" spans="1:14">
      <c r="A11" s="5"/>
      <c r="B11" s="8"/>
      <c r="C11" s="8"/>
      <c r="D11" s="8"/>
      <c r="E11" s="8"/>
      <c r="F11" s="8"/>
      <c r="G11" s="8"/>
      <c r="H11" s="8"/>
      <c r="I11" s="8"/>
      <c r="J11" s="8"/>
      <c r="K11" s="8"/>
      <c r="L11" s="8"/>
      <c r="M11" s="8"/>
      <c r="N11" s="8"/>
    </row>
    <row r="12" spans="1:14">
      <c r="A12" s="5"/>
      <c r="B12" s="8"/>
      <c r="C12" s="8"/>
      <c r="D12" s="8"/>
      <c r="E12" s="8"/>
      <c r="F12" s="8"/>
      <c r="G12" s="8"/>
      <c r="H12" s="8"/>
      <c r="I12" s="8"/>
      <c r="J12" s="8"/>
      <c r="K12" s="8"/>
      <c r="L12" s="8"/>
      <c r="M12" s="8"/>
      <c r="N12" s="8"/>
    </row>
    <row r="13" spans="1:14">
      <c r="A13" s="5"/>
      <c r="B13" s="8"/>
      <c r="C13" s="8"/>
      <c r="D13" s="8"/>
      <c r="E13" s="8"/>
      <c r="F13" s="8"/>
      <c r="G13" s="8"/>
      <c r="H13" s="8"/>
      <c r="I13" s="8"/>
      <c r="J13" s="8"/>
      <c r="K13" s="8"/>
      <c r="L13" s="8"/>
      <c r="M13" s="8"/>
      <c r="N13" s="8"/>
    </row>
    <row r="14" spans="1:14">
      <c r="A14" s="5"/>
      <c r="B14" s="8"/>
      <c r="C14" s="8"/>
      <c r="D14" s="8"/>
      <c r="E14" s="8"/>
      <c r="F14" s="8"/>
      <c r="G14" s="8"/>
      <c r="H14" s="8"/>
      <c r="I14" s="8"/>
      <c r="J14" s="8"/>
      <c r="K14" s="8"/>
      <c r="L14" s="8"/>
      <c r="M14" s="8"/>
      <c r="N14" s="8"/>
    </row>
    <row r="15" spans="1:14">
      <c r="A15" s="5"/>
      <c r="B15" s="8"/>
      <c r="C15" s="8"/>
      <c r="D15" s="8"/>
      <c r="E15" s="8"/>
      <c r="F15" s="8"/>
      <c r="G15" s="8"/>
      <c r="H15" s="8"/>
      <c r="I15" s="8"/>
      <c r="J15" s="8"/>
      <c r="K15" s="8"/>
      <c r="L15" s="8"/>
      <c r="M15" s="8"/>
      <c r="N15" s="8"/>
    </row>
    <row r="16" spans="1:14">
      <c r="A16" s="5"/>
      <c r="B16" s="8"/>
      <c r="C16" s="8"/>
      <c r="D16" s="8"/>
      <c r="E16" s="8"/>
      <c r="F16" s="8"/>
      <c r="G16" s="8"/>
      <c r="H16" s="8"/>
      <c r="I16" s="8"/>
      <c r="J16" s="8"/>
      <c r="K16" s="8"/>
      <c r="L16" s="8"/>
      <c r="M16" s="8"/>
      <c r="N16" s="8"/>
    </row>
    <row r="17" spans="1:15">
      <c r="A17" s="5"/>
      <c r="B17" s="8"/>
      <c r="C17" s="8"/>
      <c r="D17" s="8"/>
      <c r="E17" s="8"/>
      <c r="F17" s="8"/>
      <c r="G17" s="8"/>
      <c r="H17" s="8"/>
      <c r="I17" s="8"/>
      <c r="J17" s="8"/>
      <c r="K17" s="8"/>
      <c r="L17" s="8"/>
      <c r="M17" s="8"/>
      <c r="N17" s="8"/>
    </row>
    <row r="18" spans="1:15">
      <c r="A18" s="5"/>
      <c r="B18" s="8"/>
      <c r="C18" s="8"/>
      <c r="D18" s="8"/>
      <c r="E18" s="8"/>
      <c r="F18" s="8"/>
      <c r="G18" s="8"/>
      <c r="H18" s="8"/>
      <c r="I18" s="8"/>
      <c r="J18" s="8"/>
      <c r="K18" s="8"/>
      <c r="L18" s="8"/>
      <c r="M18" s="8"/>
      <c r="N18" s="8"/>
    </row>
    <row r="19" spans="1:15">
      <c r="A19" s="5"/>
      <c r="B19" s="8"/>
      <c r="C19" s="8"/>
      <c r="D19" s="8"/>
      <c r="E19" s="8"/>
      <c r="F19" s="8"/>
      <c r="G19" s="8"/>
      <c r="H19" s="8"/>
      <c r="I19" s="8"/>
      <c r="J19" s="8"/>
      <c r="K19" s="8"/>
      <c r="L19" s="8"/>
      <c r="M19" s="8"/>
      <c r="N19" s="8"/>
    </row>
    <row r="20" spans="1:15">
      <c r="A20" s="5"/>
      <c r="B20" s="8"/>
      <c r="C20" s="8"/>
      <c r="D20" s="8"/>
      <c r="E20" s="8"/>
      <c r="F20" s="8"/>
      <c r="G20" s="8"/>
      <c r="H20" s="8"/>
      <c r="I20" s="8"/>
      <c r="J20" s="8"/>
      <c r="K20" s="8"/>
      <c r="L20" s="8"/>
      <c r="M20" s="8"/>
      <c r="N20" s="8"/>
    </row>
    <row r="21" spans="1:15">
      <c r="A21" s="396"/>
      <c r="B21" s="396"/>
      <c r="C21" s="396"/>
      <c r="D21" s="396"/>
      <c r="E21" s="396"/>
      <c r="F21" s="396"/>
      <c r="G21" s="396"/>
      <c r="H21" s="396"/>
      <c r="I21" s="396"/>
      <c r="J21" s="396"/>
      <c r="K21" s="8"/>
      <c r="L21" s="8"/>
      <c r="M21" s="8"/>
      <c r="N21" s="8"/>
    </row>
    <row r="22" spans="1:15">
      <c r="K22" s="8"/>
      <c r="L22" s="8"/>
      <c r="M22" s="8"/>
      <c r="N22" s="8"/>
      <c r="O22" s="55"/>
    </row>
    <row r="23" spans="1:15" s="129" customFormat="1" ht="11.25">
      <c r="A23" s="71" t="s">
        <v>94</v>
      </c>
      <c r="B23" s="71"/>
      <c r="C23" s="71"/>
      <c r="D23" s="71"/>
      <c r="E23" s="71"/>
      <c r="F23" s="71"/>
      <c r="G23" s="146"/>
      <c r="H23" s="146"/>
      <c r="I23" s="146"/>
      <c r="J23" s="146"/>
    </row>
    <row r="24" spans="1:15" s="129" customFormat="1" ht="11.25">
      <c r="A24" s="71" t="s">
        <v>444</v>
      </c>
      <c r="B24" s="71"/>
      <c r="C24" s="71"/>
      <c r="D24" s="71"/>
      <c r="E24" s="71"/>
      <c r="F24" s="71"/>
      <c r="G24" s="146"/>
      <c r="H24" s="146"/>
      <c r="I24" s="146"/>
      <c r="J24" s="146"/>
    </row>
  </sheetData>
  <mergeCells count="1">
    <mergeCell ref="A21:J21"/>
  </mergeCells>
  <hyperlinks>
    <hyperlink ref="A1" location="Contents!B3" display="Return to the Table of Contents" xr:uid="{CD50F1F2-0ED3-4945-BC69-80958362965B}"/>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0"/>
  <dimension ref="A1:O51"/>
  <sheetViews>
    <sheetView showGridLines="0" workbookViewId="0">
      <selection activeCell="A3" sqref="A3"/>
    </sheetView>
  </sheetViews>
  <sheetFormatPr defaultColWidth="9" defaultRowHeight="12.75"/>
  <cols>
    <col min="1" max="1" width="12.625" style="198" customWidth="1"/>
    <col min="2" max="14" width="9.75" style="198" customWidth="1"/>
    <col min="15" max="15" width="3.5" style="198" customWidth="1"/>
    <col min="16" max="19" width="9" style="198"/>
    <col min="20" max="20" width="2.625" style="198" customWidth="1"/>
    <col min="21" max="16384" width="9" style="198"/>
  </cols>
  <sheetData>
    <row r="1" spans="1:15" s="201" customFormat="1">
      <c r="A1" s="392" t="s">
        <v>48</v>
      </c>
      <c r="B1" s="200"/>
      <c r="C1" s="200"/>
      <c r="D1" s="200"/>
      <c r="E1" s="200"/>
      <c r="F1" s="200"/>
      <c r="G1" s="200"/>
      <c r="H1" s="200"/>
    </row>
    <row r="2" spans="1:15">
      <c r="B2" s="203"/>
      <c r="C2" s="203"/>
      <c r="D2" s="203"/>
      <c r="E2" s="203"/>
      <c r="F2" s="203"/>
      <c r="G2" s="203"/>
      <c r="H2" s="203"/>
    </row>
    <row r="3" spans="1:15">
      <c r="A3" s="223" t="s">
        <v>442</v>
      </c>
      <c r="B3" s="203"/>
      <c r="C3" s="203"/>
      <c r="D3" s="203"/>
      <c r="E3" s="203"/>
      <c r="F3" s="203"/>
      <c r="G3" s="203"/>
      <c r="H3" s="203"/>
    </row>
    <row r="4" spans="1:15" s="224" customFormat="1"/>
    <row r="5" spans="1:15">
      <c r="A5" s="225"/>
    </row>
    <row r="6" spans="1:15" ht="12.75" customHeight="1">
      <c r="A6" s="212"/>
      <c r="B6" s="212" t="s">
        <v>250</v>
      </c>
      <c r="C6" s="212" t="s">
        <v>291</v>
      </c>
      <c r="D6" s="212" t="s">
        <v>52</v>
      </c>
      <c r="E6" s="212" t="s">
        <v>14</v>
      </c>
      <c r="F6" s="212" t="s">
        <v>252</v>
      </c>
      <c r="G6" s="212" t="s">
        <v>251</v>
      </c>
      <c r="H6" s="212" t="s">
        <v>17</v>
      </c>
      <c r="I6" s="212" t="s">
        <v>293</v>
      </c>
      <c r="J6" s="212" t="s">
        <v>20</v>
      </c>
      <c r="K6" s="212" t="s">
        <v>413</v>
      </c>
      <c r="L6" s="212" t="s">
        <v>18</v>
      </c>
      <c r="M6" s="212" t="s">
        <v>292</v>
      </c>
      <c r="N6" s="212" t="s">
        <v>0</v>
      </c>
    </row>
    <row r="7" spans="1:15">
      <c r="A7" s="134" t="s">
        <v>253</v>
      </c>
    </row>
    <row r="8" spans="1:15">
      <c r="A8" s="166">
        <v>2014</v>
      </c>
      <c r="B8" s="167">
        <v>33771.542999999998</v>
      </c>
      <c r="C8" s="167">
        <v>20008.587485083732</v>
      </c>
      <c r="D8" s="167">
        <v>5835.3711722853004</v>
      </c>
      <c r="E8" s="167">
        <v>10549.7473735</v>
      </c>
      <c r="F8" s="167">
        <v>1397.9438075436001</v>
      </c>
      <c r="G8" s="167">
        <v>5845.7049999999999</v>
      </c>
      <c r="H8" s="167">
        <v>2206.1223837900002</v>
      </c>
      <c r="I8" s="167">
        <v>880.16080925596998</v>
      </c>
      <c r="J8" s="167">
        <v>1995.9104273099999</v>
      </c>
      <c r="K8" s="167">
        <v>428.86800092491001</v>
      </c>
      <c r="L8" s="167">
        <v>349.32475242433998</v>
      </c>
      <c r="M8" s="167">
        <v>110.66866777638</v>
      </c>
      <c r="N8" s="167">
        <v>83379.952879894248</v>
      </c>
    </row>
    <row r="9" spans="1:15">
      <c r="A9" s="209">
        <v>2024</v>
      </c>
      <c r="B9" s="210">
        <v>58171.747000000003</v>
      </c>
      <c r="C9" s="210">
        <v>26177.17002121509</v>
      </c>
      <c r="D9" s="210">
        <v>25045.727465</v>
      </c>
      <c r="E9" s="210">
        <v>10598.9487869</v>
      </c>
      <c r="F9" s="210">
        <v>6960.7410353640189</v>
      </c>
      <c r="G9" s="210">
        <v>6056.35401619</v>
      </c>
      <c r="H9" s="210">
        <v>4238.7161791199997</v>
      </c>
      <c r="I9" s="210">
        <v>3632.57802203761</v>
      </c>
      <c r="J9" s="210">
        <v>2321.1954905799998</v>
      </c>
      <c r="K9" s="210">
        <v>825.07136092402004</v>
      </c>
      <c r="L9" s="210">
        <v>804.72800754016998</v>
      </c>
      <c r="M9" s="210">
        <v>229.96302187708</v>
      </c>
      <c r="N9" s="210">
        <v>145062.94040674798</v>
      </c>
      <c r="O9" s="393"/>
    </row>
    <row r="10" spans="1:15">
      <c r="A10" s="214" t="s">
        <v>110</v>
      </c>
      <c r="B10" s="218">
        <v>0.72250782263635416</v>
      </c>
      <c r="C10" s="218">
        <v>0.30829675211855889</v>
      </c>
      <c r="D10" s="218">
        <v>3.292053877215726</v>
      </c>
      <c r="E10" s="218">
        <v>4.6637527571125048E-3</v>
      </c>
      <c r="F10" s="218">
        <v>3.9792709819968373</v>
      </c>
      <c r="G10" s="218">
        <v>3.6034835180701164E-2</v>
      </c>
      <c r="H10" s="218">
        <v>0.92134226562631216</v>
      </c>
      <c r="I10" s="218">
        <v>3.1271753795858652</v>
      </c>
      <c r="J10" s="218">
        <v>0.16297578228919063</v>
      </c>
      <c r="K10" s="218">
        <v>0.92383521070503183</v>
      </c>
      <c r="L10" s="218">
        <v>1.3036672951323869</v>
      </c>
      <c r="M10" s="218">
        <v>1.077941539350137</v>
      </c>
      <c r="N10" s="218">
        <v>0.73978199071071438</v>
      </c>
    </row>
    <row r="11" spans="1:15">
      <c r="A11" s="226" t="s">
        <v>93</v>
      </c>
      <c r="B11" s="227"/>
      <c r="C11" s="227"/>
      <c r="D11" s="227"/>
      <c r="E11" s="227"/>
      <c r="F11" s="227"/>
      <c r="G11" s="227"/>
      <c r="H11" s="227"/>
      <c r="I11" s="227"/>
      <c r="J11" s="227"/>
      <c r="K11" s="227"/>
      <c r="L11" s="227"/>
      <c r="M11" s="227"/>
      <c r="N11" s="227"/>
    </row>
    <row r="12" spans="1:15">
      <c r="A12" s="166">
        <v>2014</v>
      </c>
      <c r="B12" s="228">
        <v>0.40503192714256703</v>
      </c>
      <c r="C12" s="228">
        <v>0.23996880297960069</v>
      </c>
      <c r="D12" s="228">
        <v>6.9985301870953767E-2</v>
      </c>
      <c r="E12" s="228">
        <v>0.12652618536132448</v>
      </c>
      <c r="F12" s="228">
        <v>1.676594624078628E-2</v>
      </c>
      <c r="G12" s="228">
        <v>7.0109238469114071E-2</v>
      </c>
      <c r="H12" s="228">
        <v>2.6458666712942835E-2</v>
      </c>
      <c r="I12" s="228">
        <v>1.0556024306271908E-2</v>
      </c>
      <c r="J12" s="228">
        <v>2.3937533644148676E-2</v>
      </c>
      <c r="K12" s="228">
        <v>5.1435385378866619E-3</v>
      </c>
      <c r="L12" s="228">
        <v>4.1895532482193821E-3</v>
      </c>
      <c r="M12" s="228">
        <v>1.3272814861840249E-3</v>
      </c>
      <c r="N12" s="228">
        <v>1</v>
      </c>
    </row>
    <row r="13" spans="1:15">
      <c r="A13" s="233">
        <v>2024</v>
      </c>
      <c r="B13" s="234">
        <v>0.40101039477684541</v>
      </c>
      <c r="C13" s="234">
        <v>0.18045387710890073</v>
      </c>
      <c r="D13" s="234">
        <v>0.17265421061211947</v>
      </c>
      <c r="E13" s="234">
        <v>7.3064483300704988E-2</v>
      </c>
      <c r="F13" s="234">
        <v>4.7984281966479581E-2</v>
      </c>
      <c r="G13" s="234">
        <v>4.1749836306973639E-2</v>
      </c>
      <c r="H13" s="234">
        <v>2.9219841864744283E-2</v>
      </c>
      <c r="I13" s="234">
        <v>2.5041392459384006E-2</v>
      </c>
      <c r="J13" s="234">
        <v>1.6001299050408768E-2</v>
      </c>
      <c r="K13" s="234">
        <v>5.687678456058924E-3</v>
      </c>
      <c r="L13" s="234">
        <v>5.5474403406118736E-3</v>
      </c>
      <c r="M13" s="234">
        <v>1.5852637567684562E-3</v>
      </c>
      <c r="N13" s="234">
        <v>1</v>
      </c>
    </row>
    <row r="15" spans="1:15" s="207" customFormat="1" ht="11.25">
      <c r="A15" s="229" t="s">
        <v>64</v>
      </c>
    </row>
    <row r="16" spans="1:15" s="207" customFormat="1" ht="11.25">
      <c r="A16" s="229" t="s">
        <v>443</v>
      </c>
      <c r="E16" s="230"/>
      <c r="F16" s="230"/>
    </row>
    <row r="18" spans="1:15">
      <c r="A18" s="395"/>
      <c r="E18" s="167"/>
      <c r="F18" s="167"/>
    </row>
    <row r="19" spans="1:15">
      <c r="A19" s="395"/>
      <c r="E19" s="167"/>
      <c r="F19" s="167"/>
    </row>
    <row r="20" spans="1:15">
      <c r="A20" s="223" t="s">
        <v>296</v>
      </c>
    </row>
    <row r="21" spans="1:15" s="224" customFormat="1">
      <c r="A21" s="231"/>
    </row>
    <row r="23" spans="1:15" ht="12.75" customHeight="1">
      <c r="A23" s="361"/>
      <c r="B23" s="212" t="s">
        <v>250</v>
      </c>
      <c r="C23" s="212" t="s">
        <v>52</v>
      </c>
      <c r="D23" s="212" t="s">
        <v>291</v>
      </c>
      <c r="E23" s="212" t="s">
        <v>293</v>
      </c>
      <c r="F23" s="212" t="s">
        <v>14</v>
      </c>
      <c r="G23" s="212" t="s">
        <v>406</v>
      </c>
      <c r="H23" s="212" t="s">
        <v>252</v>
      </c>
      <c r="I23" s="212" t="s">
        <v>292</v>
      </c>
      <c r="J23" s="212" t="s">
        <v>251</v>
      </c>
      <c r="K23" s="212" t="s">
        <v>17</v>
      </c>
      <c r="L23" s="212" t="s">
        <v>20</v>
      </c>
      <c r="M23" s="212" t="s">
        <v>18</v>
      </c>
      <c r="N23" s="212" t="s">
        <v>0</v>
      </c>
    </row>
    <row r="24" spans="1:15">
      <c r="A24" s="134" t="s">
        <v>253</v>
      </c>
    </row>
    <row r="25" spans="1:15">
      <c r="A25" s="339">
        <v>2014</v>
      </c>
      <c r="B25" s="167">
        <v>26330.589189999999</v>
      </c>
      <c r="C25" s="167">
        <v>6004.9476699999996</v>
      </c>
      <c r="D25" s="167">
        <v>7844.2518099999961</v>
      </c>
      <c r="E25" s="167">
        <v>5292.9345899999998</v>
      </c>
      <c r="F25" s="167">
        <v>4377.9943700000003</v>
      </c>
      <c r="G25" s="167">
        <v>3079.2247900000002</v>
      </c>
      <c r="H25" s="167">
        <v>5336.4311799999987</v>
      </c>
      <c r="I25" s="167">
        <v>3233.0305899999998</v>
      </c>
      <c r="J25" s="167">
        <v>4012.8822500000001</v>
      </c>
      <c r="K25" s="167">
        <v>2095.4206799999997</v>
      </c>
      <c r="L25" s="167">
        <v>1288.7546200000002</v>
      </c>
      <c r="M25" s="167">
        <v>752.83100999999999</v>
      </c>
      <c r="N25" s="167">
        <v>69649.292749999993</v>
      </c>
    </row>
    <row r="26" spans="1:15">
      <c r="A26" s="209" t="s">
        <v>431</v>
      </c>
      <c r="B26" s="210">
        <v>62185.685319999997</v>
      </c>
      <c r="C26" s="210">
        <v>11755.757949999999</v>
      </c>
      <c r="D26" s="210">
        <v>11055.717879999998</v>
      </c>
      <c r="E26" s="210">
        <v>10811.294689999997</v>
      </c>
      <c r="F26" s="210">
        <v>6310.6814299999996</v>
      </c>
      <c r="G26" s="210">
        <v>5131.39743</v>
      </c>
      <c r="H26" s="210">
        <v>4744.0966700000008</v>
      </c>
      <c r="I26" s="210">
        <v>4549.7207600000002</v>
      </c>
      <c r="J26" s="210">
        <v>4399.4230953717406</v>
      </c>
      <c r="K26" s="210">
        <v>3374.4771700000001</v>
      </c>
      <c r="L26" s="210">
        <v>1737.1063100000001</v>
      </c>
      <c r="M26" s="210">
        <v>637.63027</v>
      </c>
      <c r="N26" s="210">
        <v>126692.98897537173</v>
      </c>
      <c r="O26" s="393"/>
    </row>
    <row r="27" spans="1:15">
      <c r="A27" s="217" t="s">
        <v>110</v>
      </c>
      <c r="B27" s="218">
        <v>1.3617278318867729</v>
      </c>
      <c r="C27" s="218">
        <v>0.95767866699827553</v>
      </c>
      <c r="D27" s="218">
        <v>0.40940374528848844</v>
      </c>
      <c r="E27" s="218">
        <v>1.0425898915180052</v>
      </c>
      <c r="F27" s="218">
        <v>0.44145489844474128</v>
      </c>
      <c r="G27" s="218">
        <v>0.66645755992371036</v>
      </c>
      <c r="H27" s="218">
        <v>-0.11099824770906119</v>
      </c>
      <c r="I27" s="218">
        <v>0.40726189664663837</v>
      </c>
      <c r="J27" s="218">
        <v>9.6324990690105805E-2</v>
      </c>
      <c r="K27" s="218">
        <v>0.61040558691059621</v>
      </c>
      <c r="L27" s="218">
        <v>0.34789531152175424</v>
      </c>
      <c r="M27" s="218">
        <v>-0.15302337240332331</v>
      </c>
      <c r="N27" s="218">
        <v>0.81901328747335689</v>
      </c>
    </row>
    <row r="28" spans="1:15">
      <c r="A28" s="226" t="s">
        <v>93</v>
      </c>
      <c r="B28" s="227"/>
      <c r="C28" s="227"/>
      <c r="D28" s="227"/>
      <c r="E28" s="227"/>
      <c r="F28" s="227"/>
      <c r="G28" s="227"/>
      <c r="H28" s="227"/>
      <c r="I28" s="227"/>
      <c r="J28" s="227"/>
      <c r="K28" s="227"/>
      <c r="L28" s="227"/>
      <c r="M28" s="227"/>
      <c r="N28" s="227"/>
    </row>
    <row r="29" spans="1:15">
      <c r="A29" s="166">
        <v>2014</v>
      </c>
      <c r="B29" s="204">
        <v>0.37804532035251714</v>
      </c>
      <c r="C29" s="204">
        <v>8.621692242524602E-2</v>
      </c>
      <c r="D29" s="204">
        <v>0.11262500307298522</v>
      </c>
      <c r="E29" s="204">
        <v>7.5994089545151924E-2</v>
      </c>
      <c r="F29" s="204">
        <v>6.2857700303065908E-2</v>
      </c>
      <c r="G29" s="204">
        <v>4.4210424376491614E-2</v>
      </c>
      <c r="H29" s="204">
        <v>7.6618598255615442E-2</v>
      </c>
      <c r="I29" s="204">
        <v>4.6418713849754059E-2</v>
      </c>
      <c r="J29" s="204">
        <v>5.761554915430208E-2</v>
      </c>
      <c r="K29" s="204">
        <v>3.0085311670304073E-2</v>
      </c>
      <c r="L29" s="204">
        <v>1.8503484660294705E-2</v>
      </c>
      <c r="M29" s="204">
        <v>1.0808882334271802E-2</v>
      </c>
      <c r="N29" s="204">
        <v>1</v>
      </c>
    </row>
    <row r="30" spans="1:15">
      <c r="A30" s="233" t="s">
        <v>431</v>
      </c>
      <c r="B30" s="234">
        <v>0.49083762111010326</v>
      </c>
      <c r="C30" s="234">
        <v>9.2789333056821632E-2</v>
      </c>
      <c r="D30" s="234">
        <v>8.7263849163343649E-2</v>
      </c>
      <c r="E30" s="234">
        <v>8.5334593314407001E-2</v>
      </c>
      <c r="F30" s="234">
        <v>4.9810818112648314E-2</v>
      </c>
      <c r="G30" s="234">
        <v>4.0502615586703927E-2</v>
      </c>
      <c r="H30" s="234">
        <v>3.7445613276376501E-2</v>
      </c>
      <c r="I30" s="234">
        <v>3.5911385442839582E-2</v>
      </c>
      <c r="J30" s="234">
        <v>3.4725071457797553E-2</v>
      </c>
      <c r="K30" s="234">
        <v>2.6635074263312044E-2</v>
      </c>
      <c r="L30" s="234">
        <v>1.3711147902096477E-2</v>
      </c>
      <c r="M30" s="234">
        <v>5.0328773135500894E-3</v>
      </c>
      <c r="N30" s="234">
        <v>1</v>
      </c>
    </row>
    <row r="32" spans="1:15" s="207" customFormat="1" ht="11.25">
      <c r="A32" s="229" t="s">
        <v>67</v>
      </c>
    </row>
    <row r="33" spans="1:1" s="207" customFormat="1" ht="11.25">
      <c r="A33" s="229" t="s">
        <v>362</v>
      </c>
    </row>
    <row r="35" spans="1:1">
      <c r="A35" s="394"/>
    </row>
    <row r="51" spans="1:1">
      <c r="A51" s="232"/>
    </row>
  </sheetData>
  <hyperlinks>
    <hyperlink ref="A1" location="Contents!B3" display="Return to the Table of Contents" xr:uid="{91A6694F-4118-4D30-8304-1431409A55CD}"/>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49"/>
  <dimension ref="A1:AC29"/>
  <sheetViews>
    <sheetView showGridLines="0" workbookViewId="0">
      <selection activeCell="A3" sqref="A3"/>
    </sheetView>
  </sheetViews>
  <sheetFormatPr defaultColWidth="9" defaultRowHeight="12.75"/>
  <cols>
    <col min="1" max="1" width="10.75" style="198" customWidth="1"/>
    <col min="2" max="14" width="10.375" style="198" customWidth="1"/>
    <col min="15" max="15" width="2.625" style="198" customWidth="1"/>
    <col min="16" max="16" width="10.75" style="198" customWidth="1"/>
    <col min="17" max="29" width="10.375" style="198" customWidth="1"/>
    <col min="30" max="30" width="4.625" style="198" customWidth="1"/>
    <col min="31" max="16384" width="9" style="198"/>
  </cols>
  <sheetData>
    <row r="1" spans="1:29">
      <c r="A1" s="235" t="s">
        <v>48</v>
      </c>
    </row>
    <row r="3" spans="1:29">
      <c r="A3" s="236" t="s">
        <v>297</v>
      </c>
      <c r="B3" s="203"/>
      <c r="C3" s="203"/>
      <c r="D3" s="203"/>
      <c r="E3" s="203"/>
      <c r="F3" s="203"/>
      <c r="G3" s="203"/>
      <c r="H3" s="203"/>
      <c r="I3" s="203"/>
      <c r="J3" s="203"/>
      <c r="K3" s="203"/>
      <c r="L3" s="203"/>
      <c r="M3" s="203"/>
    </row>
    <row r="4" spans="1:29">
      <c r="A4" s="202"/>
      <c r="B4" s="203"/>
      <c r="C4" s="203"/>
      <c r="D4" s="203"/>
      <c r="E4" s="203"/>
      <c r="F4" s="203"/>
      <c r="G4" s="203"/>
      <c r="H4" s="203"/>
      <c r="I4" s="203"/>
      <c r="J4" s="203"/>
      <c r="K4" s="203"/>
      <c r="L4" s="203"/>
      <c r="M4" s="203"/>
    </row>
    <row r="5" spans="1:29">
      <c r="A5" s="202"/>
      <c r="B5" s="203"/>
      <c r="C5" s="203"/>
      <c r="D5" s="203"/>
      <c r="E5" s="203"/>
      <c r="F5" s="203"/>
      <c r="G5" s="203"/>
      <c r="H5" s="203"/>
      <c r="I5" s="203"/>
      <c r="J5" s="203"/>
      <c r="K5" s="203"/>
      <c r="L5" s="219"/>
      <c r="M5" s="203"/>
    </row>
    <row r="6" spans="1:29" ht="13.5" customHeight="1">
      <c r="A6" s="365" t="s">
        <v>415</v>
      </c>
      <c r="B6" s="212" t="s">
        <v>20</v>
      </c>
      <c r="C6" s="212" t="s">
        <v>17</v>
      </c>
      <c r="D6" s="212" t="s">
        <v>52</v>
      </c>
      <c r="E6" s="212" t="s">
        <v>291</v>
      </c>
      <c r="F6" s="212" t="s">
        <v>292</v>
      </c>
      <c r="G6" s="212" t="s">
        <v>14</v>
      </c>
      <c r="H6" s="212" t="s">
        <v>18</v>
      </c>
      <c r="I6" s="212" t="s">
        <v>413</v>
      </c>
      <c r="J6" s="212" t="s">
        <v>251</v>
      </c>
      <c r="K6" s="212" t="s">
        <v>250</v>
      </c>
      <c r="L6" s="212" t="s">
        <v>293</v>
      </c>
      <c r="M6" s="212" t="s">
        <v>252</v>
      </c>
      <c r="N6" s="212" t="s">
        <v>0</v>
      </c>
      <c r="P6" s="365" t="s">
        <v>416</v>
      </c>
      <c r="Q6" s="212" t="str">
        <f t="shared" ref="Q6:AC6" si="0">B6</f>
        <v>Australia</v>
      </c>
      <c r="R6" s="212" t="str">
        <f t="shared" si="0"/>
        <v>Canada</v>
      </c>
      <c r="S6" s="212" t="str">
        <f t="shared" si="0"/>
        <v>China</v>
      </c>
      <c r="T6" s="212" t="str">
        <f t="shared" si="0"/>
        <v>EU</v>
      </c>
      <c r="U6" s="212" t="str">
        <f t="shared" si="0"/>
        <v>HK</v>
      </c>
      <c r="V6" s="212" t="str">
        <f t="shared" si="0"/>
        <v>Japan</v>
      </c>
      <c r="W6" s="212" t="str">
        <f t="shared" si="0"/>
        <v>Singapore</v>
      </c>
      <c r="X6" s="212" t="str">
        <f t="shared" si="0"/>
        <v>Switzerland</v>
      </c>
      <c r="Y6" s="212" t="str">
        <f t="shared" si="0"/>
        <v>UK</v>
      </c>
      <c r="Z6" s="212" t="str">
        <f t="shared" si="0"/>
        <v>US</v>
      </c>
      <c r="AA6" s="212" t="str">
        <f t="shared" si="0"/>
        <v>DM</v>
      </c>
      <c r="AB6" s="212" t="str">
        <f t="shared" si="0"/>
        <v>EM</v>
      </c>
      <c r="AC6" s="212" t="str">
        <f t="shared" si="0"/>
        <v>Total</v>
      </c>
    </row>
    <row r="7" spans="1:29">
      <c r="A7" s="166">
        <v>2010</v>
      </c>
      <c r="B7" s="167">
        <v>1884.6662448699999</v>
      </c>
      <c r="C7" s="167">
        <v>1866.5835511499999</v>
      </c>
      <c r="D7" s="167">
        <v>3065.3441487499999</v>
      </c>
      <c r="E7" s="167">
        <v>21256.681861971967</v>
      </c>
      <c r="F7" s="167">
        <v>88.562828458170003</v>
      </c>
      <c r="G7" s="167">
        <v>14604.1395906</v>
      </c>
      <c r="H7" s="167">
        <v>218.98205222376001</v>
      </c>
      <c r="I7" s="167">
        <v>511.71632891209998</v>
      </c>
      <c r="J7" s="167">
        <v>5012.3289999999997</v>
      </c>
      <c r="K7" s="167">
        <v>29676.177</v>
      </c>
      <c r="L7" s="167">
        <v>790.13493913767002</v>
      </c>
      <c r="M7" s="167">
        <v>1222.1612428784601</v>
      </c>
      <c r="N7" s="167">
        <v>80197.478788952125</v>
      </c>
    </row>
    <row r="8" spans="1:29">
      <c r="A8" s="209">
        <v>2011</v>
      </c>
      <c r="B8" s="210">
        <v>2007.3405430299999</v>
      </c>
      <c r="C8" s="210">
        <v>1963.37230535</v>
      </c>
      <c r="D8" s="210">
        <v>3528.4441355826002</v>
      </c>
      <c r="E8" s="210">
        <v>21415.302844118898</v>
      </c>
      <c r="F8" s="210">
        <v>91.995892630110006</v>
      </c>
      <c r="G8" s="210">
        <v>15809.098717700001</v>
      </c>
      <c r="H8" s="210">
        <v>240.87811925662999</v>
      </c>
      <c r="I8" s="210">
        <v>417.43614852818001</v>
      </c>
      <c r="J8" s="210">
        <v>5350.8940000000002</v>
      </c>
      <c r="K8" s="210">
        <v>30448.028999999999</v>
      </c>
      <c r="L8" s="210">
        <v>802.5148003726199</v>
      </c>
      <c r="M8" s="210">
        <v>1233.2321235203899</v>
      </c>
      <c r="N8" s="210">
        <v>83308.538630089417</v>
      </c>
      <c r="P8" s="209">
        <f>A8</f>
        <v>2011</v>
      </c>
      <c r="Q8" s="213">
        <f>B8/B7-1</f>
        <v>6.5090728129670428E-2</v>
      </c>
      <c r="R8" s="213">
        <f t="shared" ref="R8:W8" si="1">C8/C7-1</f>
        <v>5.1853427155922782E-2</v>
      </c>
      <c r="S8" s="213">
        <f t="shared" si="1"/>
        <v>0.1510760176867727</v>
      </c>
      <c r="T8" s="213">
        <f t="shared" si="1"/>
        <v>7.462170397850354E-3</v>
      </c>
      <c r="U8" s="213">
        <f t="shared" si="1"/>
        <v>3.8764165866286726E-2</v>
      </c>
      <c r="V8" s="213">
        <f t="shared" si="1"/>
        <v>8.2508053256049152E-2</v>
      </c>
      <c r="W8" s="213">
        <f t="shared" si="1"/>
        <v>9.9990235777387637E-2</v>
      </c>
      <c r="X8" s="213">
        <f>I8/I7-1</f>
        <v>-0.18424305627369364</v>
      </c>
      <c r="Y8" s="213">
        <f t="shared" ref="Y8:AC21" si="2">J8/J7-1</f>
        <v>6.754644397843812E-2</v>
      </c>
      <c r="Z8" s="213">
        <f t="shared" si="2"/>
        <v>2.60091453154494E-2</v>
      </c>
      <c r="AA8" s="213">
        <f t="shared" si="2"/>
        <v>1.5668034182187762E-2</v>
      </c>
      <c r="AB8" s="213">
        <f t="shared" si="2"/>
        <v>9.0584451981601255E-3</v>
      </c>
      <c r="AC8" s="213">
        <f t="shared" si="2"/>
        <v>3.8792489341521019E-2</v>
      </c>
    </row>
    <row r="9" spans="1:29">
      <c r="A9" s="166">
        <v>2012</v>
      </c>
      <c r="B9" s="167">
        <v>2169.9693191699998</v>
      </c>
      <c r="C9" s="167">
        <v>2173.4965049000002</v>
      </c>
      <c r="D9" s="167">
        <v>4294.0522113699999</v>
      </c>
      <c r="E9" s="167">
        <v>22085.85524859936</v>
      </c>
      <c r="F9" s="167">
        <v>94.906494335260007</v>
      </c>
      <c r="G9" s="167">
        <v>14249.9774874</v>
      </c>
      <c r="H9" s="167">
        <v>294.80830572809998</v>
      </c>
      <c r="I9" s="167">
        <v>430.21287246123001</v>
      </c>
      <c r="J9" s="167">
        <v>5657.768</v>
      </c>
      <c r="K9" s="167">
        <v>31695.350999999999</v>
      </c>
      <c r="L9" s="167">
        <v>931.17680813454001</v>
      </c>
      <c r="M9" s="167">
        <v>1405.1890351572199</v>
      </c>
      <c r="N9" s="167">
        <v>85482.763287255701</v>
      </c>
      <c r="P9" s="166">
        <f t="shared" ref="P9:P21" si="3">A9</f>
        <v>2012</v>
      </c>
      <c r="Q9" s="204">
        <f t="shared" ref="Q9:Q21" si="4">B9/B8-1</f>
        <v>8.1017033559496632E-2</v>
      </c>
      <c r="R9" s="204">
        <f t="shared" ref="R9:R21" si="5">C9/C8-1</f>
        <v>0.10702208591688489</v>
      </c>
      <c r="S9" s="204">
        <f t="shared" ref="S9:S21" si="6">D9/D8-1</f>
        <v>0.21698177620742909</v>
      </c>
      <c r="T9" s="204">
        <f t="shared" ref="T9:T21" si="7">E9/E8-1</f>
        <v>3.1311833848971737E-2</v>
      </c>
      <c r="U9" s="204">
        <f t="shared" ref="U9:U21" si="8">F9/F8-1</f>
        <v>3.1638387562070047E-2</v>
      </c>
      <c r="V9" s="204">
        <f t="shared" ref="V9:V21" si="9">G9/G8-1</f>
        <v>-9.8621765740155465E-2</v>
      </c>
      <c r="W9" s="204">
        <f t="shared" ref="W9:W21" si="10">H9/H8-1</f>
        <v>0.22388993503396271</v>
      </c>
      <c r="X9" s="204">
        <f t="shared" ref="X9:X21" si="11">I9/I8-1</f>
        <v>3.0607612632731707E-2</v>
      </c>
      <c r="Y9" s="204">
        <f t="shared" si="2"/>
        <v>5.7350042815275337E-2</v>
      </c>
      <c r="Z9" s="204">
        <f t="shared" si="2"/>
        <v>4.0965607330444964E-2</v>
      </c>
      <c r="AA9" s="204">
        <f t="shared" si="2"/>
        <v>0.16032353260298793</v>
      </c>
      <c r="AB9" s="204">
        <f t="shared" si="2"/>
        <v>0.13943596534443259</v>
      </c>
      <c r="AC9" s="204">
        <f t="shared" si="2"/>
        <v>2.6098461129181239E-2</v>
      </c>
    </row>
    <row r="10" spans="1:29">
      <c r="A10" s="209">
        <v>2013</v>
      </c>
      <c r="B10" s="210">
        <v>1979.8531392100001</v>
      </c>
      <c r="C10" s="210">
        <v>2241.8805989799998</v>
      </c>
      <c r="D10" s="210">
        <v>4960.84651837</v>
      </c>
      <c r="E10" s="210">
        <v>22664.041771179021</v>
      </c>
      <c r="F10" s="210">
        <v>109.92552449919999</v>
      </c>
      <c r="G10" s="210">
        <v>11902.4601602</v>
      </c>
      <c r="H10" s="210">
        <v>331.38540343452001</v>
      </c>
      <c r="I10" s="210">
        <v>461.77368656378002</v>
      </c>
      <c r="J10" s="210">
        <v>5555.0619999999999</v>
      </c>
      <c r="K10" s="210">
        <v>32727.417000000001</v>
      </c>
      <c r="L10" s="210">
        <v>948.69556590665002</v>
      </c>
      <c r="M10" s="210">
        <v>1343.2508262655999</v>
      </c>
      <c r="N10" s="210">
        <v>85226.592194608762</v>
      </c>
      <c r="P10" s="209">
        <f t="shared" si="3"/>
        <v>2013</v>
      </c>
      <c r="Q10" s="213">
        <f t="shared" si="4"/>
        <v>-8.7612381557872876E-2</v>
      </c>
      <c r="R10" s="213">
        <f t="shared" si="5"/>
        <v>3.1462711776086172E-2</v>
      </c>
      <c r="S10" s="213">
        <f t="shared" si="6"/>
        <v>0.15528323228917196</v>
      </c>
      <c r="T10" s="213">
        <f t="shared" si="7"/>
        <v>2.6179041566267935E-2</v>
      </c>
      <c r="U10" s="213">
        <f t="shared" si="8"/>
        <v>0.15825081591239498</v>
      </c>
      <c r="V10" s="213">
        <f t="shared" si="9"/>
        <v>-0.1647383183079203</v>
      </c>
      <c r="W10" s="213">
        <f t="shared" si="10"/>
        <v>0.12407078428840079</v>
      </c>
      <c r="X10" s="213">
        <f t="shared" si="11"/>
        <v>7.3360924609233269E-2</v>
      </c>
      <c r="Y10" s="213">
        <f t="shared" si="2"/>
        <v>-1.8153095001421038E-2</v>
      </c>
      <c r="Z10" s="213">
        <f t="shared" si="2"/>
        <v>3.2562062493013633E-2</v>
      </c>
      <c r="AA10" s="213">
        <f t="shared" si="2"/>
        <v>1.8813567540632681E-2</v>
      </c>
      <c r="AB10" s="213">
        <f t="shared" si="2"/>
        <v>-4.4078203958295203E-2</v>
      </c>
      <c r="AC10" s="213">
        <f t="shared" si="2"/>
        <v>-2.9967572735816184E-3</v>
      </c>
    </row>
    <row r="11" spans="1:29">
      <c r="A11" s="166">
        <v>2014</v>
      </c>
      <c r="B11" s="167">
        <v>1995.9104273099999</v>
      </c>
      <c r="C11" s="167">
        <v>2206.1223837900002</v>
      </c>
      <c r="D11" s="167">
        <v>5835.3711722853004</v>
      </c>
      <c r="E11" s="167">
        <v>20008.587485083732</v>
      </c>
      <c r="F11" s="167">
        <v>110.66866777638</v>
      </c>
      <c r="G11" s="167">
        <v>10549.7473735</v>
      </c>
      <c r="H11" s="167">
        <v>349.32475242433998</v>
      </c>
      <c r="I11" s="167">
        <v>428.86800092491001</v>
      </c>
      <c r="J11" s="167">
        <v>5845.7049999999999</v>
      </c>
      <c r="K11" s="167">
        <v>33771.542999999998</v>
      </c>
      <c r="L11" s="167">
        <v>880.16080925596998</v>
      </c>
      <c r="M11" s="167">
        <v>1397.9438075436001</v>
      </c>
      <c r="N11" s="167">
        <v>83379.952879894248</v>
      </c>
      <c r="P11" s="166">
        <f t="shared" si="3"/>
        <v>2014</v>
      </c>
      <c r="Q11" s="204">
        <f t="shared" si="4"/>
        <v>8.110343025951483E-3</v>
      </c>
      <c r="R11" s="204">
        <f t="shared" si="5"/>
        <v>-1.5950097969654964E-2</v>
      </c>
      <c r="S11" s="204">
        <f t="shared" si="6"/>
        <v>0.17628536796632144</v>
      </c>
      <c r="T11" s="204">
        <f t="shared" si="7"/>
        <v>-0.11716596328692475</v>
      </c>
      <c r="U11" s="204">
        <f t="shared" si="8"/>
        <v>6.7604251202406651E-3</v>
      </c>
      <c r="V11" s="204">
        <f t="shared" si="9"/>
        <v>-0.11364984788802435</v>
      </c>
      <c r="W11" s="204">
        <f t="shared" si="10"/>
        <v>5.4134397000876522E-2</v>
      </c>
      <c r="X11" s="204">
        <f t="shared" si="11"/>
        <v>-7.1259334596851409E-2</v>
      </c>
      <c r="Y11" s="204">
        <f t="shared" si="2"/>
        <v>5.2320388143282548E-2</v>
      </c>
      <c r="Z11" s="204">
        <f t="shared" si="2"/>
        <v>3.1903709357814503E-2</v>
      </c>
      <c r="AA11" s="204">
        <f t="shared" si="2"/>
        <v>-7.2241042451993254E-2</v>
      </c>
      <c r="AB11" s="204">
        <f t="shared" si="2"/>
        <v>4.0716878939172751E-2</v>
      </c>
      <c r="AC11" s="204">
        <f t="shared" si="2"/>
        <v>-2.1667407638426339E-2</v>
      </c>
    </row>
    <row r="12" spans="1:29">
      <c r="A12" s="209">
        <v>2015</v>
      </c>
      <c r="B12" s="210">
        <v>1880.5857363299999</v>
      </c>
      <c r="C12" s="210">
        <v>2767.4679227500001</v>
      </c>
      <c r="D12" s="210">
        <v>7752.5028397799997</v>
      </c>
      <c r="E12" s="210">
        <v>17987.910108096174</v>
      </c>
      <c r="F12" s="210">
        <v>121.84538101854</v>
      </c>
      <c r="G12" s="210">
        <v>10634.217631</v>
      </c>
      <c r="H12" s="210">
        <v>322.31993237732001</v>
      </c>
      <c r="I12" s="210">
        <v>438.24304880107002</v>
      </c>
      <c r="J12" s="210">
        <v>5565.1149999999998</v>
      </c>
      <c r="K12" s="210">
        <v>34855.885000000002</v>
      </c>
      <c r="L12" s="210">
        <v>820.99803893211993</v>
      </c>
      <c r="M12" s="210">
        <v>1413.7127243135301</v>
      </c>
      <c r="N12" s="210">
        <v>84560.803363398751</v>
      </c>
      <c r="P12" s="209">
        <f t="shared" si="3"/>
        <v>2015</v>
      </c>
      <c r="Q12" s="213">
        <f t="shared" si="4"/>
        <v>-5.7780494255661341E-2</v>
      </c>
      <c r="R12" s="213">
        <f t="shared" si="5"/>
        <v>0.25444895672362389</v>
      </c>
      <c r="S12" s="213">
        <f t="shared" si="6"/>
        <v>0.32853637084817944</v>
      </c>
      <c r="T12" s="213">
        <f t="shared" si="7"/>
        <v>-0.10099050612613003</v>
      </c>
      <c r="U12" s="213">
        <f t="shared" si="8"/>
        <v>0.10099257058686151</v>
      </c>
      <c r="V12" s="213">
        <f t="shared" si="9"/>
        <v>8.0068512078479426E-3</v>
      </c>
      <c r="W12" s="213">
        <f t="shared" si="10"/>
        <v>-7.7305773093960473E-2</v>
      </c>
      <c r="X12" s="213">
        <f t="shared" si="11"/>
        <v>2.1859984554551737E-2</v>
      </c>
      <c r="Y12" s="213">
        <f t="shared" si="2"/>
        <v>-4.7999343107461012E-2</v>
      </c>
      <c r="Z12" s="213">
        <f t="shared" si="2"/>
        <v>3.2108156858571935E-2</v>
      </c>
      <c r="AA12" s="213">
        <f t="shared" si="2"/>
        <v>-6.7218137528598176E-2</v>
      </c>
      <c r="AB12" s="213">
        <f t="shared" si="2"/>
        <v>1.1280079131104959E-2</v>
      </c>
      <c r="AC12" s="213">
        <f t="shared" si="2"/>
        <v>1.4162282931551529E-2</v>
      </c>
    </row>
    <row r="13" spans="1:29">
      <c r="A13" s="166">
        <v>2016</v>
      </c>
      <c r="B13" s="167">
        <v>1868.3457934200001</v>
      </c>
      <c r="C13" s="167">
        <v>2943.4568961499999</v>
      </c>
      <c r="D13" s="167">
        <v>9408.7676841299999</v>
      </c>
      <c r="E13" s="167">
        <v>17538.366507055802</v>
      </c>
      <c r="F13" s="167">
        <v>139.43612206316001</v>
      </c>
      <c r="G13" s="167">
        <v>11244.1957444</v>
      </c>
      <c r="H13" s="167">
        <v>326.42778162957001</v>
      </c>
      <c r="I13" s="167">
        <v>447.63364952728</v>
      </c>
      <c r="J13" s="167">
        <v>5142.1530000000002</v>
      </c>
      <c r="K13" s="167">
        <v>36070.078000000001</v>
      </c>
      <c r="L13" s="167">
        <v>879.72867089953002</v>
      </c>
      <c r="M13" s="167">
        <v>1538.9988231251698</v>
      </c>
      <c r="N13" s="167">
        <v>87547.588672400496</v>
      </c>
      <c r="P13" s="166">
        <f t="shared" si="3"/>
        <v>2016</v>
      </c>
      <c r="Q13" s="204">
        <f t="shared" si="4"/>
        <v>-6.5085801054124426E-3</v>
      </c>
      <c r="R13" s="204">
        <f t="shared" si="5"/>
        <v>6.3592055377871048E-2</v>
      </c>
      <c r="S13" s="204">
        <f t="shared" si="6"/>
        <v>0.21364259756878745</v>
      </c>
      <c r="T13" s="204">
        <f t="shared" si="7"/>
        <v>-2.499143026282058E-2</v>
      </c>
      <c r="U13" s="204">
        <f t="shared" si="8"/>
        <v>0.14436937122748561</v>
      </c>
      <c r="V13" s="204">
        <f t="shared" si="9"/>
        <v>5.735994264607136E-2</v>
      </c>
      <c r="W13" s="204">
        <f t="shared" si="10"/>
        <v>1.2744633017114149E-2</v>
      </c>
      <c r="X13" s="204">
        <f t="shared" si="11"/>
        <v>2.1427837251270621E-2</v>
      </c>
      <c r="Y13" s="204">
        <f t="shared" si="2"/>
        <v>-7.6002382700087856E-2</v>
      </c>
      <c r="Z13" s="204">
        <f t="shared" si="2"/>
        <v>3.4834662783630455E-2</v>
      </c>
      <c r="AA13" s="204">
        <f t="shared" si="2"/>
        <v>7.1535654389383918E-2</v>
      </c>
      <c r="AB13" s="204">
        <f t="shared" si="2"/>
        <v>8.8622035196348703E-2</v>
      </c>
      <c r="AC13" s="204">
        <f t="shared" si="2"/>
        <v>3.5321155786163461E-2</v>
      </c>
    </row>
    <row r="14" spans="1:29">
      <c r="A14" s="209">
        <v>2017</v>
      </c>
      <c r="B14" s="210">
        <v>2034.1432345000001</v>
      </c>
      <c r="C14" s="210">
        <v>3267.4354715099998</v>
      </c>
      <c r="D14" s="210">
        <v>11757.0869016</v>
      </c>
      <c r="E14" s="210">
        <v>19938.500451998967</v>
      </c>
      <c r="F14" s="210">
        <v>150.77535543277</v>
      </c>
      <c r="G14" s="210">
        <v>11916.493827800001</v>
      </c>
      <c r="H14" s="210">
        <v>412.21363761896998</v>
      </c>
      <c r="I14" s="210">
        <v>487.51506555051998</v>
      </c>
      <c r="J14" s="210">
        <v>5712.9279999999999</v>
      </c>
      <c r="K14" s="210">
        <v>37295.923999999999</v>
      </c>
      <c r="L14" s="210">
        <v>965.90373329287002</v>
      </c>
      <c r="M14" s="210">
        <v>1835.77400632373</v>
      </c>
      <c r="N14" s="210">
        <v>95774.693685627819</v>
      </c>
      <c r="P14" s="209">
        <f t="shared" si="3"/>
        <v>2017</v>
      </c>
      <c r="Q14" s="213">
        <f t="shared" si="4"/>
        <v>8.8740233025337512E-2</v>
      </c>
      <c r="R14" s="213">
        <f t="shared" si="5"/>
        <v>0.11006737546717926</v>
      </c>
      <c r="S14" s="213">
        <f t="shared" si="6"/>
        <v>0.24958839417737644</v>
      </c>
      <c r="T14" s="213">
        <f t="shared" si="7"/>
        <v>0.13685048399333977</v>
      </c>
      <c r="U14" s="213">
        <f t="shared" si="8"/>
        <v>8.1322064912804137E-2</v>
      </c>
      <c r="V14" s="213">
        <f t="shared" si="9"/>
        <v>5.9790677668950076E-2</v>
      </c>
      <c r="W14" s="213">
        <f t="shared" si="10"/>
        <v>0.26280194523010825</v>
      </c>
      <c r="X14" s="213">
        <f t="shared" si="11"/>
        <v>8.909387412084957E-2</v>
      </c>
      <c r="Y14" s="213">
        <f t="shared" si="2"/>
        <v>0.11099922542172513</v>
      </c>
      <c r="Z14" s="213">
        <f t="shared" si="2"/>
        <v>3.3985121961754405E-2</v>
      </c>
      <c r="AA14" s="213">
        <f t="shared" si="2"/>
        <v>9.7956410020404672E-2</v>
      </c>
      <c r="AB14" s="213">
        <f t="shared" si="2"/>
        <v>0.19283652380962413</v>
      </c>
      <c r="AC14" s="213">
        <f t="shared" si="2"/>
        <v>9.3972948175795157E-2</v>
      </c>
    </row>
    <row r="15" spans="1:29">
      <c r="A15" s="166">
        <v>2018</v>
      </c>
      <c r="B15" s="167">
        <v>1918.1190941100001</v>
      </c>
      <c r="C15" s="167">
        <v>3150.9551083699998</v>
      </c>
      <c r="D15" s="167">
        <v>12906.932679400001</v>
      </c>
      <c r="E15" s="167">
        <v>19449.363315160779</v>
      </c>
      <c r="F15" s="167">
        <v>152.40009101264999</v>
      </c>
      <c r="G15" s="167">
        <v>12462.484759700001</v>
      </c>
      <c r="H15" s="167">
        <v>441.05168768392002</v>
      </c>
      <c r="I15" s="167">
        <v>516.93470379763005</v>
      </c>
      <c r="J15" s="167">
        <v>5434.6419999999998</v>
      </c>
      <c r="K15" s="167">
        <v>38793.686999999998</v>
      </c>
      <c r="L15" s="167">
        <v>3136.6833339382101</v>
      </c>
      <c r="M15" s="167">
        <v>5155.9060814413488</v>
      </c>
      <c r="N15" s="167">
        <v>103519.15985461454</v>
      </c>
      <c r="P15" s="166">
        <f t="shared" si="3"/>
        <v>2018</v>
      </c>
      <c r="Q15" s="204">
        <f t="shared" si="4"/>
        <v>-5.703833359528343E-2</v>
      </c>
      <c r="R15" s="204">
        <f t="shared" si="5"/>
        <v>-3.5648864118552948E-2</v>
      </c>
      <c r="S15" s="204">
        <f t="shared" si="6"/>
        <v>9.7800227847556487E-2</v>
      </c>
      <c r="T15" s="204">
        <f t="shared" si="7"/>
        <v>-2.4532293088728729E-2</v>
      </c>
      <c r="U15" s="204">
        <f t="shared" si="8"/>
        <v>1.0775869671913796E-2</v>
      </c>
      <c r="V15" s="204">
        <f t="shared" si="9"/>
        <v>4.5818085402457687E-2</v>
      </c>
      <c r="W15" s="204">
        <f t="shared" si="10"/>
        <v>6.9958990759074524E-2</v>
      </c>
      <c r="X15" s="204">
        <f t="shared" si="11"/>
        <v>6.034611097379794E-2</v>
      </c>
      <c r="Y15" s="204">
        <f t="shared" si="2"/>
        <v>-4.8711623881834365E-2</v>
      </c>
      <c r="Z15" s="204">
        <f t="shared" si="2"/>
        <v>4.0158892430175452E-2</v>
      </c>
      <c r="AA15" s="204">
        <f t="shared" si="2"/>
        <v>2.2474078169725242</v>
      </c>
      <c r="AB15" s="204">
        <f t="shared" si="2"/>
        <v>1.8085734211731341</v>
      </c>
      <c r="AC15" s="204">
        <f t="shared" si="2"/>
        <v>8.0861299273973897E-2</v>
      </c>
    </row>
    <row r="16" spans="1:29">
      <c r="A16" s="209">
        <v>2019</v>
      </c>
      <c r="B16" s="210">
        <v>1959.73951453</v>
      </c>
      <c r="C16" s="210">
        <v>3371.0791043600002</v>
      </c>
      <c r="D16" s="210">
        <v>14725.913515800001</v>
      </c>
      <c r="E16" s="210">
        <v>19792.109546848653</v>
      </c>
      <c r="F16" s="210">
        <v>154.82740020744001</v>
      </c>
      <c r="G16" s="210">
        <v>12817.977407</v>
      </c>
      <c r="H16" s="210">
        <v>492.8663985851</v>
      </c>
      <c r="I16" s="210">
        <v>569.39226267731999</v>
      </c>
      <c r="J16" s="210">
        <v>5965.0519999999997</v>
      </c>
      <c r="K16" s="210">
        <v>40628.868000000002</v>
      </c>
      <c r="L16" s="210">
        <v>3291.5133403801001</v>
      </c>
      <c r="M16" s="210">
        <v>5501.1163274497503</v>
      </c>
      <c r="N16" s="210">
        <v>109270.45481783837</v>
      </c>
      <c r="P16" s="209">
        <f t="shared" si="3"/>
        <v>2019</v>
      </c>
      <c r="Q16" s="213">
        <f t="shared" si="4"/>
        <v>2.1698559045579824E-2</v>
      </c>
      <c r="R16" s="213">
        <f t="shared" si="5"/>
        <v>6.9859451632705571E-2</v>
      </c>
      <c r="S16" s="213">
        <f t="shared" si="6"/>
        <v>0.14093052792497862</v>
      </c>
      <c r="T16" s="213">
        <f t="shared" si="7"/>
        <v>1.7622491087957881E-2</v>
      </c>
      <c r="U16" s="213">
        <f t="shared" si="8"/>
        <v>1.5927216175930958E-2</v>
      </c>
      <c r="V16" s="213">
        <f t="shared" si="9"/>
        <v>2.8525021627272773E-2</v>
      </c>
      <c r="W16" s="213">
        <f t="shared" si="10"/>
        <v>0.11747990620617021</v>
      </c>
      <c r="X16" s="213">
        <f t="shared" si="11"/>
        <v>0.10147811414926022</v>
      </c>
      <c r="Y16" s="213">
        <f t="shared" si="2"/>
        <v>9.7597965054551761E-2</v>
      </c>
      <c r="Z16" s="213">
        <f t="shared" si="2"/>
        <v>4.730617638895751E-2</v>
      </c>
      <c r="AA16" s="213">
        <f t="shared" si="2"/>
        <v>4.9361057511500661E-2</v>
      </c>
      <c r="AB16" s="213">
        <f t="shared" si="2"/>
        <v>6.6954331703400038E-2</v>
      </c>
      <c r="AC16" s="213">
        <f t="shared" si="2"/>
        <v>5.5557782455935012E-2</v>
      </c>
    </row>
    <row r="17" spans="1:29">
      <c r="A17" s="166">
        <v>2020</v>
      </c>
      <c r="B17" s="167">
        <v>2502.1884929299999</v>
      </c>
      <c r="C17" s="167">
        <v>3914.4271608899999</v>
      </c>
      <c r="D17" s="167">
        <v>18555.5738255</v>
      </c>
      <c r="E17" s="167">
        <v>25585.497379573593</v>
      </c>
      <c r="F17" s="167">
        <v>154.78855088386001</v>
      </c>
      <c r="G17" s="167">
        <v>14672.131667600001</v>
      </c>
      <c r="H17" s="167">
        <v>542.75668424313994</v>
      </c>
      <c r="I17" s="167">
        <v>675.08437589104005</v>
      </c>
      <c r="J17" s="167">
        <v>5355.1606096300002</v>
      </c>
      <c r="K17" s="167">
        <v>46629.423000000003</v>
      </c>
      <c r="L17" s="167">
        <v>3806.2573886254004</v>
      </c>
      <c r="M17" s="167">
        <v>5551.0503547282196</v>
      </c>
      <c r="N17" s="167">
        <v>127944.33949049523</v>
      </c>
      <c r="P17" s="166">
        <f t="shared" si="3"/>
        <v>2020</v>
      </c>
      <c r="Q17" s="204">
        <f t="shared" si="4"/>
        <v>0.27679646931551227</v>
      </c>
      <c r="R17" s="204">
        <f t="shared" si="5"/>
        <v>0.16117926625550205</v>
      </c>
      <c r="S17" s="204">
        <f t="shared" si="6"/>
        <v>0.26006266474341366</v>
      </c>
      <c r="T17" s="204">
        <f t="shared" si="7"/>
        <v>0.29271199308046358</v>
      </c>
      <c r="U17" s="204">
        <f t="shared" si="8"/>
        <v>-2.5092020874817322E-4</v>
      </c>
      <c r="V17" s="204">
        <f t="shared" si="9"/>
        <v>0.14465263915876703</v>
      </c>
      <c r="W17" s="204">
        <f t="shared" si="10"/>
        <v>0.10122476557797988</v>
      </c>
      <c r="X17" s="204">
        <f t="shared" si="11"/>
        <v>0.18562267199899907</v>
      </c>
      <c r="Y17" s="204">
        <f t="shared" si="2"/>
        <v>-0.10224410287957242</v>
      </c>
      <c r="Z17" s="204">
        <f t="shared" si="2"/>
        <v>0.14769190714346259</v>
      </c>
      <c r="AA17" s="204">
        <f t="shared" si="2"/>
        <v>0.15638522315266035</v>
      </c>
      <c r="AB17" s="204">
        <f t="shared" si="2"/>
        <v>9.0770716898507242E-3</v>
      </c>
      <c r="AC17" s="204">
        <f t="shared" si="2"/>
        <v>0.17089600939053073</v>
      </c>
    </row>
    <row r="18" spans="1:29">
      <c r="A18" s="209">
        <v>2021</v>
      </c>
      <c r="B18" s="210">
        <v>2415.27657494</v>
      </c>
      <c r="C18" s="210">
        <v>4074.1859610500001</v>
      </c>
      <c r="D18" s="210">
        <v>21816.443141299998</v>
      </c>
      <c r="E18" s="210">
        <v>24955.612545463624</v>
      </c>
      <c r="F18" s="210">
        <v>177.10837163351999</v>
      </c>
      <c r="G18" s="210">
        <v>13375.090408</v>
      </c>
      <c r="H18" s="210">
        <v>612.35860105854999</v>
      </c>
      <c r="I18" s="210">
        <v>700.84602405966996</v>
      </c>
      <c r="J18" s="210">
        <v>5606.1606353400002</v>
      </c>
      <c r="K18" s="210">
        <v>49589.930999999997</v>
      </c>
      <c r="L18" s="210">
        <v>3810.7745204849007</v>
      </c>
      <c r="M18" s="210">
        <v>5681.0992248365401</v>
      </c>
      <c r="N18" s="210">
        <v>132814.88700816681</v>
      </c>
      <c r="P18" s="209">
        <f t="shared" si="3"/>
        <v>2021</v>
      </c>
      <c r="Q18" s="213">
        <f t="shared" si="4"/>
        <v>-3.4734360834754008E-2</v>
      </c>
      <c r="R18" s="213">
        <f t="shared" si="5"/>
        <v>4.0812817199969764E-2</v>
      </c>
      <c r="S18" s="213">
        <f t="shared" si="6"/>
        <v>0.1757352990786385</v>
      </c>
      <c r="T18" s="213">
        <f t="shared" si="7"/>
        <v>-2.4618823107689258E-2</v>
      </c>
      <c r="U18" s="213">
        <f t="shared" si="8"/>
        <v>0.14419555336755407</v>
      </c>
      <c r="V18" s="213">
        <f t="shared" si="9"/>
        <v>-8.8401691654949821E-2</v>
      </c>
      <c r="W18" s="213">
        <f t="shared" si="10"/>
        <v>0.12823778837927735</v>
      </c>
      <c r="X18" s="213">
        <f t="shared" si="11"/>
        <v>3.8160634564571749E-2</v>
      </c>
      <c r="Y18" s="213">
        <f t="shared" si="2"/>
        <v>4.6870681200230635E-2</v>
      </c>
      <c r="Z18" s="213">
        <f t="shared" si="2"/>
        <v>6.3490127252914919E-2</v>
      </c>
      <c r="AA18" s="213">
        <f t="shared" si="2"/>
        <v>1.186764687274966E-3</v>
      </c>
      <c r="AB18" s="213">
        <f t="shared" si="2"/>
        <v>2.3427795065405821E-2</v>
      </c>
      <c r="AC18" s="213">
        <f t="shared" si="2"/>
        <v>3.8067706137428603E-2</v>
      </c>
    </row>
    <row r="19" spans="1:29">
      <c r="A19" s="166">
        <v>2022</v>
      </c>
      <c r="B19" s="167">
        <v>2293.2466351399999</v>
      </c>
      <c r="C19" s="167">
        <v>4070.9672892200001</v>
      </c>
      <c r="D19" s="167">
        <v>21659.973902500002</v>
      </c>
      <c r="E19" s="167">
        <v>24301.706700451461</v>
      </c>
      <c r="F19" s="167">
        <v>193.55855231339001</v>
      </c>
      <c r="G19" s="167">
        <v>12058.6387048</v>
      </c>
      <c r="H19" s="167">
        <v>656.60631800040005</v>
      </c>
      <c r="I19" s="167">
        <v>810.68852942005003</v>
      </c>
      <c r="J19" s="167">
        <v>5266.01078229</v>
      </c>
      <c r="K19" s="167">
        <v>52154.154999999999</v>
      </c>
      <c r="L19" s="167">
        <v>3736.5804472959499</v>
      </c>
      <c r="M19" s="167">
        <v>6245.3273325144319</v>
      </c>
      <c r="N19" s="167">
        <v>133447.46019394568</v>
      </c>
      <c r="P19" s="166">
        <f t="shared" si="3"/>
        <v>2022</v>
      </c>
      <c r="Q19" s="204">
        <f t="shared" si="4"/>
        <v>-5.0524209552701649E-2</v>
      </c>
      <c r="R19" s="204">
        <f t="shared" si="5"/>
        <v>-7.9001593466054842E-4</v>
      </c>
      <c r="S19" s="204">
        <f t="shared" si="6"/>
        <v>-7.1720783166432378E-3</v>
      </c>
      <c r="T19" s="204">
        <f t="shared" si="7"/>
        <v>-2.6202756747440659E-2</v>
      </c>
      <c r="U19" s="204">
        <f t="shared" si="8"/>
        <v>9.2882005114413246E-2</v>
      </c>
      <c r="V19" s="204">
        <f t="shared" si="9"/>
        <v>-9.8425630260607133E-2</v>
      </c>
      <c r="W19" s="204">
        <f t="shared" si="10"/>
        <v>7.2257851633604098E-2</v>
      </c>
      <c r="X19" s="204">
        <f t="shared" si="11"/>
        <v>0.15672844189671542</v>
      </c>
      <c r="Y19" s="204">
        <f t="shared" si="2"/>
        <v>-6.0674296577549081E-2</v>
      </c>
      <c r="Z19" s="204">
        <f t="shared" si="2"/>
        <v>5.1708561562628486E-2</v>
      </c>
      <c r="AA19" s="204">
        <f t="shared" si="2"/>
        <v>-1.9469552131756718E-2</v>
      </c>
      <c r="AB19" s="204">
        <f t="shared" si="2"/>
        <v>9.9316714133632411E-2</v>
      </c>
      <c r="AC19" s="204">
        <f t="shared" si="2"/>
        <v>4.7628183860140005E-3</v>
      </c>
    </row>
    <row r="20" spans="1:29">
      <c r="A20" s="209">
        <v>2023</v>
      </c>
      <c r="B20" s="210">
        <v>2408.5224203600001</v>
      </c>
      <c r="C20" s="210">
        <v>4305.5737516899999</v>
      </c>
      <c r="D20" s="210">
        <v>22913.524170100001</v>
      </c>
      <c r="E20" s="210">
        <v>26591.021473548219</v>
      </c>
      <c r="F20" s="210">
        <v>217.08841459121001</v>
      </c>
      <c r="G20" s="210">
        <v>11496.560529300001</v>
      </c>
      <c r="H20" s="210">
        <v>751.85542526347001</v>
      </c>
      <c r="I20" s="210">
        <v>908.79453561954995</v>
      </c>
      <c r="J20" s="210">
        <v>5885.8406730799998</v>
      </c>
      <c r="K20" s="210">
        <v>55281.470999999998</v>
      </c>
      <c r="L20" s="210">
        <v>3806.2466990673897</v>
      </c>
      <c r="M20" s="210">
        <v>7056.4267297226306</v>
      </c>
      <c r="N20" s="210">
        <v>141622.92582234245</v>
      </c>
      <c r="P20" s="209">
        <f t="shared" si="3"/>
        <v>2023</v>
      </c>
      <c r="Q20" s="213">
        <f t="shared" si="4"/>
        <v>5.0267504355441028E-2</v>
      </c>
      <c r="R20" s="213">
        <f t="shared" si="5"/>
        <v>5.7629169139050029E-2</v>
      </c>
      <c r="S20" s="213">
        <f t="shared" si="6"/>
        <v>5.7874043304148026E-2</v>
      </c>
      <c r="T20" s="213">
        <f t="shared" si="7"/>
        <v>9.420386811985626E-2</v>
      </c>
      <c r="U20" s="213">
        <f t="shared" si="8"/>
        <v>0.12156457049607861</v>
      </c>
      <c r="V20" s="213">
        <f t="shared" si="9"/>
        <v>-4.6612075314625745E-2</v>
      </c>
      <c r="W20" s="213">
        <f t="shared" si="10"/>
        <v>0.14506273340947651</v>
      </c>
      <c r="X20" s="213">
        <f t="shared" si="11"/>
        <v>0.12101565846710938</v>
      </c>
      <c r="Y20" s="213">
        <f t="shared" si="2"/>
        <v>0.11770387802367122</v>
      </c>
      <c r="Z20" s="213">
        <f t="shared" si="2"/>
        <v>5.9962931045474788E-2</v>
      </c>
      <c r="AA20" s="213">
        <f t="shared" si="2"/>
        <v>1.8644386961307102E-2</v>
      </c>
      <c r="AB20" s="213">
        <f t="shared" si="2"/>
        <v>0.12987300008847447</v>
      </c>
      <c r="AC20" s="213">
        <f t="shared" si="2"/>
        <v>6.1263553585171104E-2</v>
      </c>
    </row>
    <row r="21" spans="1:29">
      <c r="A21" s="168">
        <v>2024</v>
      </c>
      <c r="B21" s="169">
        <v>2321.1954905799998</v>
      </c>
      <c r="C21" s="169">
        <v>4238.7161791199997</v>
      </c>
      <c r="D21" s="169">
        <v>25045.727465</v>
      </c>
      <c r="E21" s="169">
        <v>26177.17002121509</v>
      </c>
      <c r="F21" s="169">
        <v>229.96302187708</v>
      </c>
      <c r="G21" s="169">
        <v>10598.9487869</v>
      </c>
      <c r="H21" s="169">
        <v>804.72800754016998</v>
      </c>
      <c r="I21" s="169">
        <v>825.07136092402004</v>
      </c>
      <c r="J21" s="169">
        <v>6056.35401619</v>
      </c>
      <c r="K21" s="169">
        <v>58171.747000000003</v>
      </c>
      <c r="L21" s="169">
        <v>3632.57802203761</v>
      </c>
      <c r="M21" s="169">
        <v>6960.7410353640189</v>
      </c>
      <c r="N21" s="169">
        <v>145062.94040674798</v>
      </c>
      <c r="P21" s="168">
        <f t="shared" si="3"/>
        <v>2024</v>
      </c>
      <c r="Q21" s="205">
        <f t="shared" si="4"/>
        <v>-3.6257470157553096E-2</v>
      </c>
      <c r="R21" s="205">
        <f t="shared" si="5"/>
        <v>-1.5528144778325426E-2</v>
      </c>
      <c r="S21" s="205">
        <f t="shared" si="6"/>
        <v>9.305435859937794E-2</v>
      </c>
      <c r="T21" s="205">
        <f t="shared" si="7"/>
        <v>-1.556357858402746E-2</v>
      </c>
      <c r="U21" s="205">
        <f t="shared" si="8"/>
        <v>5.9305823897206178E-2</v>
      </c>
      <c r="V21" s="205">
        <f t="shared" si="9"/>
        <v>-7.8076546469038055E-2</v>
      </c>
      <c r="W21" s="205">
        <f t="shared" si="10"/>
        <v>7.0322804757539714E-2</v>
      </c>
      <c r="X21" s="205">
        <f t="shared" si="11"/>
        <v>-9.2125526083245535E-2</v>
      </c>
      <c r="Y21" s="205">
        <f t="shared" si="2"/>
        <v>2.8970091543570886E-2</v>
      </c>
      <c r="Z21" s="205">
        <f t="shared" si="2"/>
        <v>5.2282906871273571E-2</v>
      </c>
      <c r="AA21" s="205">
        <f t="shared" si="2"/>
        <v>-4.5627278198318577E-2</v>
      </c>
      <c r="AB21" s="205">
        <f t="shared" si="2"/>
        <v>-1.3560077646037283E-2</v>
      </c>
      <c r="AC21" s="205">
        <f t="shared" si="2"/>
        <v>2.4289955629929638E-2</v>
      </c>
    </row>
    <row r="23" spans="1:29">
      <c r="A23" s="214" t="s">
        <v>88</v>
      </c>
      <c r="B23" s="215">
        <f>AVERAGE(B$7:B$21)</f>
        <v>2109.2735106953332</v>
      </c>
      <c r="C23" s="215">
        <f t="shared" ref="C23:N23" si="12">AVERAGE(C$7:C$21)</f>
        <v>3103.7146792853332</v>
      </c>
      <c r="D23" s="215">
        <f t="shared" si="12"/>
        <v>12548.433620764526</v>
      </c>
      <c r="E23" s="215">
        <f t="shared" si="12"/>
        <v>21983.181817357687</v>
      </c>
      <c r="F23" s="215">
        <f t="shared" si="12"/>
        <v>145.85671124884934</v>
      </c>
      <c r="G23" s="215">
        <f t="shared" si="12"/>
        <v>12559.477519726666</v>
      </c>
      <c r="H23" s="215">
        <f t="shared" si="12"/>
        <v>453.23754047119729</v>
      </c>
      <c r="I23" s="215">
        <f t="shared" si="12"/>
        <v>575.34737291055671</v>
      </c>
      <c r="J23" s="215">
        <f t="shared" si="12"/>
        <v>5560.7449811020015</v>
      </c>
      <c r="K23" s="215">
        <f t="shared" si="12"/>
        <v>40519.312400000003</v>
      </c>
      <c r="L23" s="215">
        <f t="shared" si="12"/>
        <v>2149.3298078507687</v>
      </c>
      <c r="M23" s="215">
        <f t="shared" si="12"/>
        <v>3569.4619783456428</v>
      </c>
      <c r="N23" s="215">
        <f t="shared" si="12"/>
        <v>105277.37193975855</v>
      </c>
    </row>
    <row r="24" spans="1:29">
      <c r="A24" s="214" t="s">
        <v>109</v>
      </c>
      <c r="B24" s="216">
        <f>B21/B20-1</f>
        <v>-3.6257470157553096E-2</v>
      </c>
      <c r="C24" s="216">
        <f t="shared" ref="C24:M24" si="13">C21/C20-1</f>
        <v>-1.5528144778325426E-2</v>
      </c>
      <c r="D24" s="216">
        <f t="shared" si="13"/>
        <v>9.305435859937794E-2</v>
      </c>
      <c r="E24" s="216">
        <f t="shared" si="13"/>
        <v>-1.556357858402746E-2</v>
      </c>
      <c r="F24" s="216">
        <f t="shared" si="13"/>
        <v>5.9305823897206178E-2</v>
      </c>
      <c r="G24" s="216">
        <f t="shared" si="13"/>
        <v>-7.8076546469038055E-2</v>
      </c>
      <c r="H24" s="216">
        <f t="shared" si="13"/>
        <v>7.0322804757539714E-2</v>
      </c>
      <c r="I24" s="216">
        <f t="shared" si="13"/>
        <v>-9.2125526083245535E-2</v>
      </c>
      <c r="J24" s="216">
        <f t="shared" si="13"/>
        <v>2.8970091543570886E-2</v>
      </c>
      <c r="K24" s="216">
        <f t="shared" si="13"/>
        <v>5.2282906871273571E-2</v>
      </c>
      <c r="L24" s="216">
        <f t="shared" si="13"/>
        <v>-4.5627278198318577E-2</v>
      </c>
      <c r="M24" s="216">
        <f t="shared" si="13"/>
        <v>-1.3560077646037283E-2</v>
      </c>
      <c r="N24" s="216">
        <f>N21/N20-1</f>
        <v>2.4289955629929638E-2</v>
      </c>
    </row>
    <row r="25" spans="1:29">
      <c r="A25" s="217" t="s">
        <v>402</v>
      </c>
      <c r="B25" s="218">
        <f>((B21/B16)^(1/5))-1</f>
        <v>3.4433731213477259E-2</v>
      </c>
      <c r="C25" s="218">
        <f t="shared" ref="C25:N25" si="14">((C21/C16)^(1/5))-1</f>
        <v>4.6870781767488268E-2</v>
      </c>
      <c r="D25" s="218">
        <f t="shared" si="14"/>
        <v>0.11206527798941623</v>
      </c>
      <c r="E25" s="218">
        <f t="shared" si="14"/>
        <v>5.7513990274599802E-2</v>
      </c>
      <c r="F25" s="218">
        <f t="shared" si="14"/>
        <v>8.2335833498256239E-2</v>
      </c>
      <c r="G25" s="218">
        <f t="shared" si="14"/>
        <v>-3.7305128161559176E-2</v>
      </c>
      <c r="H25" s="218">
        <f t="shared" si="14"/>
        <v>0.10302150862237136</v>
      </c>
      <c r="I25" s="218">
        <f t="shared" si="14"/>
        <v>7.7000711598872895E-2</v>
      </c>
      <c r="J25" s="218">
        <f t="shared" si="14"/>
        <v>3.0426592184362722E-3</v>
      </c>
      <c r="K25" s="218">
        <f t="shared" si="14"/>
        <v>7.4423445936162125E-2</v>
      </c>
      <c r="L25" s="218">
        <f t="shared" si="14"/>
        <v>1.991473518208986E-2</v>
      </c>
      <c r="M25" s="218">
        <f t="shared" si="14"/>
        <v>4.8192214434749525E-2</v>
      </c>
      <c r="N25" s="218">
        <f t="shared" si="14"/>
        <v>5.8304749347227069E-2</v>
      </c>
    </row>
    <row r="26" spans="1:29">
      <c r="A26" s="217" t="s">
        <v>403</v>
      </c>
      <c r="B26" s="218">
        <f>((B21/B11)^(1/10))-1</f>
        <v>1.5212758672793925E-2</v>
      </c>
      <c r="C26" s="218">
        <f t="shared" ref="C26:N26" si="15">((C21/C11)^(1/10))-1</f>
        <v>6.7481786177824077E-2</v>
      </c>
      <c r="D26" s="218">
        <f t="shared" si="15"/>
        <v>0.15682193931397825</v>
      </c>
      <c r="E26" s="218">
        <f t="shared" si="15"/>
        <v>2.723693492151158E-2</v>
      </c>
      <c r="F26" s="218">
        <f t="shared" si="15"/>
        <v>7.5878756883899445E-2</v>
      </c>
      <c r="G26" s="218">
        <f t="shared" si="15"/>
        <v>4.6539938045353502E-4</v>
      </c>
      <c r="H26" s="218">
        <f t="shared" si="15"/>
        <v>8.7031115587874464E-2</v>
      </c>
      <c r="I26" s="218">
        <f t="shared" si="15"/>
        <v>6.762021132954521E-2</v>
      </c>
      <c r="J26" s="218">
        <f t="shared" si="15"/>
        <v>3.5463502689150328E-3</v>
      </c>
      <c r="K26" s="218">
        <f t="shared" si="15"/>
        <v>5.5883784355193589E-2</v>
      </c>
      <c r="L26" s="218">
        <f t="shared" si="15"/>
        <v>0.15229928501518297</v>
      </c>
      <c r="M26" s="218">
        <f t="shared" si="15"/>
        <v>0.17413105824677655</v>
      </c>
      <c r="N26" s="218">
        <f t="shared" si="15"/>
        <v>5.6937928842330621E-2</v>
      </c>
    </row>
    <row r="27" spans="1:29">
      <c r="Q27" s="237"/>
      <c r="R27" s="237"/>
      <c r="S27" s="237"/>
      <c r="T27" s="237"/>
      <c r="U27" s="237"/>
      <c r="V27" s="237"/>
      <c r="W27" s="237"/>
      <c r="X27" s="237"/>
      <c r="Y27" s="237"/>
      <c r="Z27" s="237"/>
      <c r="AA27" s="237"/>
      <c r="AB27" s="237"/>
      <c r="AC27" s="237"/>
    </row>
    <row r="28" spans="1:29" s="207" customFormat="1" ht="11.25">
      <c r="A28" s="206" t="s">
        <v>64</v>
      </c>
      <c r="B28" s="206"/>
      <c r="C28" s="206"/>
      <c r="D28" s="206"/>
      <c r="E28" s="206"/>
      <c r="F28" s="206"/>
      <c r="G28" s="206"/>
      <c r="H28" s="206"/>
      <c r="I28" s="206"/>
      <c r="Q28" s="238"/>
    </row>
    <row r="29" spans="1:29" s="207" customFormat="1" ht="11.25">
      <c r="A29" s="206" t="s">
        <v>443</v>
      </c>
      <c r="B29" s="206"/>
      <c r="C29" s="206"/>
      <c r="D29" s="206"/>
      <c r="E29" s="206"/>
      <c r="F29" s="206"/>
      <c r="G29" s="206"/>
      <c r="H29" s="206"/>
      <c r="I29" s="206"/>
      <c r="J29" s="206"/>
      <c r="K29" s="206"/>
      <c r="L29" s="206"/>
      <c r="M29" s="206"/>
      <c r="N29" s="206"/>
    </row>
  </sheetData>
  <hyperlinks>
    <hyperlink ref="A1" location="Contents!B3" display="Return to the Table of Contents" xr:uid="{BD5A3187-27C5-457A-B408-43DB47C0C6DE}"/>
  </hyperlinks>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2"/>
  <dimension ref="A1:N27"/>
  <sheetViews>
    <sheetView showGridLines="0" workbookViewId="0">
      <selection activeCell="A3" sqref="A3"/>
    </sheetView>
  </sheetViews>
  <sheetFormatPr defaultColWidth="9" defaultRowHeight="12.75"/>
  <cols>
    <col min="1" max="1" width="10.75" style="198" customWidth="1"/>
    <col min="2" max="13" width="10.375" style="198" customWidth="1"/>
    <col min="14" max="14" width="2.625" style="198" customWidth="1"/>
    <col min="15" max="16384" width="9" style="198"/>
  </cols>
  <sheetData>
    <row r="1" spans="1:14">
      <c r="A1" s="197" t="s">
        <v>48</v>
      </c>
    </row>
    <row r="3" spans="1:14" s="201" customFormat="1">
      <c r="A3" s="199" t="s">
        <v>298</v>
      </c>
      <c r="B3" s="200"/>
      <c r="C3" s="200"/>
      <c r="D3" s="200"/>
      <c r="E3" s="200"/>
      <c r="F3" s="200"/>
      <c r="G3" s="200"/>
      <c r="H3" s="200"/>
      <c r="I3" s="200"/>
      <c r="J3" s="200"/>
      <c r="K3" s="200"/>
      <c r="L3" s="200"/>
      <c r="M3" s="200"/>
    </row>
    <row r="4" spans="1:14">
      <c r="A4" s="202"/>
      <c r="B4" s="203"/>
      <c r="C4" s="203"/>
      <c r="D4" s="203"/>
      <c r="E4" s="203"/>
      <c r="F4" s="202"/>
      <c r="G4" s="203"/>
      <c r="H4" s="203"/>
      <c r="I4" s="203"/>
      <c r="J4" s="203"/>
      <c r="K4" s="203"/>
      <c r="L4" s="203"/>
      <c r="M4" s="203"/>
    </row>
    <row r="5" spans="1:14" ht="14.25" customHeight="1">
      <c r="A5" s="236"/>
      <c r="B5" s="343"/>
      <c r="C5" s="343"/>
      <c r="D5" s="343"/>
      <c r="E5" s="343"/>
      <c r="F5" s="343"/>
      <c r="G5" s="343"/>
      <c r="H5" s="343"/>
      <c r="I5" s="343"/>
      <c r="J5" s="343"/>
      <c r="K5" s="343"/>
      <c r="L5" s="343"/>
      <c r="M5" s="343"/>
    </row>
    <row r="6" spans="1:14" ht="13.5" customHeight="1">
      <c r="A6" s="365" t="s">
        <v>419</v>
      </c>
      <c r="B6" s="212" t="s">
        <v>20</v>
      </c>
      <c r="C6" s="212" t="s">
        <v>17</v>
      </c>
      <c r="D6" s="212" t="s">
        <v>52</v>
      </c>
      <c r="E6" s="212" t="s">
        <v>291</v>
      </c>
      <c r="F6" s="212" t="s">
        <v>292</v>
      </c>
      <c r="G6" s="212" t="s">
        <v>14</v>
      </c>
      <c r="H6" s="212" t="s">
        <v>18</v>
      </c>
      <c r="I6" s="212" t="s">
        <v>413</v>
      </c>
      <c r="J6" s="212" t="s">
        <v>251</v>
      </c>
      <c r="K6" s="212" t="s">
        <v>250</v>
      </c>
      <c r="L6" s="212" t="s">
        <v>293</v>
      </c>
      <c r="M6" s="212" t="s">
        <v>252</v>
      </c>
    </row>
    <row r="7" spans="1:14">
      <c r="A7" s="166">
        <f>'1-09'!A7</f>
        <v>2010</v>
      </c>
      <c r="B7" s="204">
        <f>'1-09'!B7/'1-09'!$N7</f>
        <v>2.3500317881933571E-2</v>
      </c>
      <c r="C7" s="204">
        <f>'1-09'!C7/'1-09'!$N7</f>
        <v>2.3274840797203933E-2</v>
      </c>
      <c r="D7" s="204">
        <f>'1-09'!D7/'1-09'!$N7</f>
        <v>3.8222450319376836E-2</v>
      </c>
      <c r="E7" s="204">
        <f>'1-09'!E7/'1-09'!$N7</f>
        <v>0.26505424089342139</v>
      </c>
      <c r="F7" s="204">
        <f>'1-09'!F7/'1-09'!$N7</f>
        <v>1.1043093847280679E-3</v>
      </c>
      <c r="G7" s="204">
        <f>'1-09'!G7/'1-09'!$N7</f>
        <v>0.18210222828865091</v>
      </c>
      <c r="H7" s="204">
        <f>'1-09'!H7/'1-09'!$N7</f>
        <v>2.7305353675772487E-3</v>
      </c>
      <c r="I7" s="204">
        <f>'1-09'!I7/'1-09'!$N7</f>
        <v>6.3807034415475066E-3</v>
      </c>
      <c r="J7" s="204">
        <f>'1-09'!J7/'1-09'!$N7</f>
        <v>6.2499832609332479E-2</v>
      </c>
      <c r="K7" s="204">
        <f>'1-09'!K7/'1-09'!$N7</f>
        <v>0.37003877737972157</v>
      </c>
      <c r="L7" s="204">
        <f>'1-09'!L7/'1-09'!$N7</f>
        <v>9.8523663221008612E-3</v>
      </c>
      <c r="M7" s="204">
        <f>'1-09'!M7/'1-09'!$N7</f>
        <v>1.5239397314405639E-2</v>
      </c>
      <c r="N7" s="204"/>
    </row>
    <row r="8" spans="1:14">
      <c r="A8" s="209">
        <f>'1-09'!A8</f>
        <v>2011</v>
      </c>
      <c r="B8" s="213">
        <f>'1-09'!B8/'1-09'!$N8</f>
        <v>2.4095255732945815E-2</v>
      </c>
      <c r="C8" s="213">
        <f>'1-09'!C8/'1-09'!$N8</f>
        <v>2.3567479848228524E-2</v>
      </c>
      <c r="D8" s="213">
        <f>'1-09'!D8/'1-09'!$N8</f>
        <v>4.2353931464933839E-2</v>
      </c>
      <c r="E8" s="213">
        <f>'1-09'!E8/'1-09'!$N8</f>
        <v>0.25706011888178903</v>
      </c>
      <c r="F8" s="213">
        <f>'1-09'!F8/'1-09'!$N8</f>
        <v>1.10427927488435E-3</v>
      </c>
      <c r="G8" s="213">
        <f>'1-09'!G8/'1-09'!$N8</f>
        <v>0.18976564680718169</v>
      </c>
      <c r="H8" s="213">
        <f>'1-09'!H8/'1-09'!$N8</f>
        <v>2.891397727262851E-3</v>
      </c>
      <c r="I8" s="213">
        <f>'1-09'!I8/'1-09'!$N8</f>
        <v>5.0107246555086042E-3</v>
      </c>
      <c r="J8" s="213">
        <f>'1-09'!J8/'1-09'!$N8</f>
        <v>6.4229838717484861E-2</v>
      </c>
      <c r="K8" s="213">
        <f>'1-09'!K8/'1-09'!$N8</f>
        <v>0.36548509313309169</v>
      </c>
      <c r="L8" s="213">
        <f>'1-09'!L8/'1-09'!$N8</f>
        <v>9.6330437860155573E-3</v>
      </c>
      <c r="M8" s="213">
        <f>'1-09'!M8/'1-09'!$N8</f>
        <v>1.4803189970673312E-2</v>
      </c>
    </row>
    <row r="9" spans="1:14">
      <c r="A9" s="166">
        <f>'1-09'!A9</f>
        <v>2012</v>
      </c>
      <c r="B9" s="204">
        <f>'1-09'!B9/'1-09'!$N9</f>
        <v>2.5384875683979114E-2</v>
      </c>
      <c r="C9" s="204">
        <f>'1-09'!C9/'1-09'!$N9</f>
        <v>2.5426137636615668E-2</v>
      </c>
      <c r="D9" s="204">
        <f>'1-09'!D9/'1-09'!$N9</f>
        <v>5.0232959794950661E-2</v>
      </c>
      <c r="E9" s="204">
        <f>'1-09'!E9/'1-09'!$N9</f>
        <v>0.25836618283363399</v>
      </c>
      <c r="F9" s="204">
        <f>'1-09'!F9/'1-09'!$N9</f>
        <v>1.1102413011186462E-3</v>
      </c>
      <c r="G9" s="204">
        <f>'1-09'!G9/'1-09'!$N9</f>
        <v>0.16670000991327891</v>
      </c>
      <c r="H9" s="204">
        <f>'1-09'!H9/'1-09'!$N9</f>
        <v>3.4487456229910134E-3</v>
      </c>
      <c r="I9" s="204">
        <f>'1-09'!I9/'1-09'!$N9</f>
        <v>5.0327440985447041E-3</v>
      </c>
      <c r="J9" s="204">
        <f>'1-09'!J9/'1-09'!$N9</f>
        <v>6.6186068190000766E-2</v>
      </c>
      <c r="K9" s="204">
        <f>'1-09'!K9/'1-09'!$N9</f>
        <v>0.37078060864143048</v>
      </c>
      <c r="L9" s="204">
        <f>'1-09'!L9/'1-09'!$N9</f>
        <v>1.0893152868788527E-2</v>
      </c>
      <c r="M9" s="204">
        <f>'1-09'!M9/'1-09'!$N9</f>
        <v>1.6438273414667613E-2</v>
      </c>
    </row>
    <row r="10" spans="1:14">
      <c r="A10" s="209">
        <f>'1-09'!A10</f>
        <v>2013</v>
      </c>
      <c r="B10" s="213">
        <f>'1-09'!B10/'1-09'!$N10</f>
        <v>2.3230462326701371E-2</v>
      </c>
      <c r="C10" s="213">
        <f>'1-09'!C10/'1-09'!$N10</f>
        <v>2.6304942404136347E-2</v>
      </c>
      <c r="D10" s="213">
        <f>'1-09'!D10/'1-09'!$N10</f>
        <v>5.8207730599415093E-2</v>
      </c>
      <c r="E10" s="213">
        <f>'1-09'!E10/'1-09'!$N10</f>
        <v>0.2659268801857913</v>
      </c>
      <c r="F10" s="213">
        <f>'1-09'!F10/'1-09'!$N10</f>
        <v>1.2898031197609427E-3</v>
      </c>
      <c r="G10" s="213">
        <f>'1-09'!G10/'1-09'!$N10</f>
        <v>0.13965664769302982</v>
      </c>
      <c r="H10" s="213">
        <f>'1-09'!H10/'1-09'!$N10</f>
        <v>3.888286447941335E-3</v>
      </c>
      <c r="I10" s="213">
        <f>'1-09'!I10/'1-09'!$N10</f>
        <v>5.4181878527930953E-3</v>
      </c>
      <c r="J10" s="213">
        <f>'1-09'!J10/'1-09'!$N10</f>
        <v>6.5179914589514706E-2</v>
      </c>
      <c r="K10" s="213">
        <f>'1-09'!K10/'1-09'!$N10</f>
        <v>0.38400475904597137</v>
      </c>
      <c r="L10" s="213">
        <f>'1-09'!L10/'1-09'!$N10</f>
        <v>1.1131450190339329E-2</v>
      </c>
      <c r="M10" s="213">
        <f>'1-09'!M10/'1-09'!$N10</f>
        <v>1.5760935544605417E-2</v>
      </c>
    </row>
    <row r="11" spans="1:14">
      <c r="A11" s="166">
        <f>'1-09'!A11</f>
        <v>2014</v>
      </c>
      <c r="B11" s="204">
        <f>'1-09'!B11/'1-09'!$N11</f>
        <v>2.3937533644148676E-2</v>
      </c>
      <c r="C11" s="204">
        <f>'1-09'!C11/'1-09'!$N11</f>
        <v>2.6458666712942835E-2</v>
      </c>
      <c r="D11" s="204">
        <f>'1-09'!D11/'1-09'!$N11</f>
        <v>6.9985301870953767E-2</v>
      </c>
      <c r="E11" s="204">
        <f>'1-09'!E11/'1-09'!$N11</f>
        <v>0.23996880297960069</v>
      </c>
      <c r="F11" s="204">
        <f>'1-09'!F11/'1-09'!$N11</f>
        <v>1.3272814861840249E-3</v>
      </c>
      <c r="G11" s="204">
        <f>'1-09'!G11/'1-09'!$N11</f>
        <v>0.12652618536132448</v>
      </c>
      <c r="H11" s="204">
        <f>'1-09'!H11/'1-09'!$N11</f>
        <v>4.1895532482193821E-3</v>
      </c>
      <c r="I11" s="204">
        <f>'1-09'!I11/'1-09'!$N11</f>
        <v>5.1435385378866619E-3</v>
      </c>
      <c r="J11" s="204">
        <f>'1-09'!J11/'1-09'!$N11</f>
        <v>7.0109238469114071E-2</v>
      </c>
      <c r="K11" s="204">
        <f>'1-09'!K11/'1-09'!$N11</f>
        <v>0.40503192714256703</v>
      </c>
      <c r="L11" s="204">
        <f>'1-09'!L11/'1-09'!$N11</f>
        <v>1.0556024306271908E-2</v>
      </c>
      <c r="M11" s="204">
        <f>'1-09'!M11/'1-09'!$N11</f>
        <v>1.676594624078628E-2</v>
      </c>
    </row>
    <row r="12" spans="1:14">
      <c r="A12" s="209">
        <f>'1-09'!A12</f>
        <v>2015</v>
      </c>
      <c r="B12" s="213">
        <f>'1-09'!B12/'1-09'!$N12</f>
        <v>2.2239449739475767E-2</v>
      </c>
      <c r="C12" s="213">
        <f>'1-09'!C12/'1-09'!$N12</f>
        <v>3.2727550031151541E-2</v>
      </c>
      <c r="D12" s="213">
        <f>'1-09'!D12/'1-09'!$N12</f>
        <v>9.1679626155675681E-2</v>
      </c>
      <c r="E12" s="213">
        <f>'1-09'!E12/'1-09'!$N12</f>
        <v>0.21272160850688004</v>
      </c>
      <c r="F12" s="213">
        <f>'1-09'!F12/'1-09'!$N12</f>
        <v>1.4409203339153644E-3</v>
      </c>
      <c r="G12" s="213">
        <f>'1-09'!G12/'1-09'!$N12</f>
        <v>0.12575823795452384</v>
      </c>
      <c r="H12" s="213">
        <f>'1-09'!H12/'1-09'!$N12</f>
        <v>3.8116943022898572E-3</v>
      </c>
      <c r="I12" s="213">
        <f>'1-09'!I12/'1-09'!$N12</f>
        <v>5.1825790599188994E-3</v>
      </c>
      <c r="J12" s="213">
        <f>'1-09'!J12/'1-09'!$N12</f>
        <v>6.58119930115139E-2</v>
      </c>
      <c r="K12" s="213">
        <f>'1-09'!K12/'1-09'!$N12</f>
        <v>0.41219907585559912</v>
      </c>
      <c r="L12" s="213">
        <f>'1-09'!L12/'1-09'!$N12</f>
        <v>9.7089668768151772E-3</v>
      </c>
      <c r="M12" s="213">
        <f>'1-09'!M12/'1-09'!$N12</f>
        <v>1.6718298172240884E-2</v>
      </c>
    </row>
    <row r="13" spans="1:14">
      <c r="A13" s="166">
        <f>'1-09'!A13</f>
        <v>2016</v>
      </c>
      <c r="B13" s="204">
        <f>'1-09'!B13/'1-09'!$N13</f>
        <v>2.1340916657468133E-2</v>
      </c>
      <c r="C13" s="204">
        <f>'1-09'!C13/'1-09'!$N13</f>
        <v>3.3621221792461874E-2</v>
      </c>
      <c r="D13" s="204">
        <f>'1-09'!D13/'1-09'!$N13</f>
        <v>0.10747032358980468</v>
      </c>
      <c r="E13" s="204">
        <f>'1-09'!E13/'1-09'!$N13</f>
        <v>0.20032952104122084</v>
      </c>
      <c r="F13" s="204">
        <f>'1-09'!F13/'1-09'!$N13</f>
        <v>1.5926894638403383E-3</v>
      </c>
      <c r="G13" s="204">
        <f>'1-09'!G13/'1-09'!$N13</f>
        <v>0.12843524207702992</v>
      </c>
      <c r="H13" s="204">
        <f>'1-09'!H13/'1-09'!$N13</f>
        <v>3.7285753563247692E-3</v>
      </c>
      <c r="I13" s="204">
        <f>'1-09'!I13/'1-09'!$N13</f>
        <v>5.1130323098024649E-3</v>
      </c>
      <c r="J13" s="204">
        <f>'1-09'!J13/'1-09'!$N13</f>
        <v>5.8735518338965648E-2</v>
      </c>
      <c r="K13" s="204">
        <f>'1-09'!K13/'1-09'!$N13</f>
        <v>0.41200538526506725</v>
      </c>
      <c r="L13" s="204">
        <f>'1-09'!L13/'1-09'!$N13</f>
        <v>1.004857682821441E-2</v>
      </c>
      <c r="M13" s="204">
        <f>'1-09'!M13/'1-09'!$N13</f>
        <v>1.7578997279799911E-2</v>
      </c>
    </row>
    <row r="14" spans="1:14">
      <c r="A14" s="209">
        <f>'1-09'!A14</f>
        <v>2017</v>
      </c>
      <c r="B14" s="213">
        <f>'1-09'!B14/'1-09'!$N14</f>
        <v>2.1238838321706359E-2</v>
      </c>
      <c r="C14" s="213">
        <f>'1-09'!C14/'1-09'!$N14</f>
        <v>3.4115854050497676E-2</v>
      </c>
      <c r="D14" s="213">
        <f>'1-09'!D14/'1-09'!$N14</f>
        <v>0.1227577604183379</v>
      </c>
      <c r="E14" s="213">
        <f>'1-09'!E14/'1-09'!$N14</f>
        <v>0.20818130222838799</v>
      </c>
      <c r="F14" s="213">
        <f>'1-09'!F14/'1-09'!$N14</f>
        <v>1.5742713406912802E-3</v>
      </c>
      <c r="G14" s="213">
        <f>'1-09'!G14/'1-09'!$N14</f>
        <v>0.12442215546953213</v>
      </c>
      <c r="H14" s="213">
        <f>'1-09'!H14/'1-09'!$N14</f>
        <v>4.3039932758440948E-3</v>
      </c>
      <c r="I14" s="213">
        <f>'1-09'!I14/'1-09'!$N14</f>
        <v>5.0902283973963541E-3</v>
      </c>
      <c r="J14" s="213">
        <f>'1-09'!J14/'1-09'!$N14</f>
        <v>5.9649660888002352E-2</v>
      </c>
      <c r="K14" s="213">
        <f>'1-09'!K14/'1-09'!$N14</f>
        <v>0.38941313790489018</v>
      </c>
      <c r="L14" s="213">
        <f>'1-09'!L14/'1-09'!$N14</f>
        <v>1.0085166510303502E-2</v>
      </c>
      <c r="M14" s="213">
        <f>'1-09'!M14/'1-09'!$N14</f>
        <v>1.9167631194410291E-2</v>
      </c>
    </row>
    <row r="15" spans="1:14">
      <c r="A15" s="166">
        <f>'1-09'!A15</f>
        <v>2018</v>
      </c>
      <c r="B15" s="204">
        <f>'1-09'!B15/'1-09'!$N15</f>
        <v>1.8529121534640206E-2</v>
      </c>
      <c r="C15" s="204">
        <f>'1-09'!C15/'1-09'!$N15</f>
        <v>3.0438375975957468E-2</v>
      </c>
      <c r="D15" s="204">
        <f>'1-09'!D15/'1-09'!$N15</f>
        <v>0.12468158259327926</v>
      </c>
      <c r="E15" s="204">
        <f>'1-09'!E15/'1-09'!$N15</f>
        <v>0.187881773214505</v>
      </c>
      <c r="F15" s="204">
        <f>'1-09'!F15/'1-09'!$N15</f>
        <v>1.4721921161907161E-3</v>
      </c>
      <c r="G15" s="204">
        <f>'1-09'!G15/'1-09'!$N15</f>
        <v>0.12038819458352149</v>
      </c>
      <c r="H15" s="204">
        <f>'1-09'!H15/'1-09'!$N15</f>
        <v>4.2605802472058937E-3</v>
      </c>
      <c r="I15" s="204">
        <f>'1-09'!I15/'1-09'!$N15</f>
        <v>4.9936137863138465E-3</v>
      </c>
      <c r="J15" s="204">
        <f>'1-09'!J15/'1-09'!$N15</f>
        <v>5.2498899794323838E-2</v>
      </c>
      <c r="K15" s="204">
        <f>'1-09'!K15/'1-09'!$N15</f>
        <v>0.37474885861209689</v>
      </c>
      <c r="L15" s="204">
        <f>'1-09'!L15/'1-09'!$N15</f>
        <v>3.0300509957223994E-2</v>
      </c>
      <c r="M15" s="204">
        <f>'1-09'!M15/'1-09'!$N15</f>
        <v>4.9806297584741414E-2</v>
      </c>
    </row>
    <row r="16" spans="1:14">
      <c r="A16" s="209">
        <f>'1-09'!A16</f>
        <v>2019</v>
      </c>
      <c r="B16" s="213">
        <f>'1-09'!B16/'1-09'!$N16</f>
        <v>1.7934761210585473E-2</v>
      </c>
      <c r="C16" s="213">
        <f>'1-09'!C16/'1-09'!$N16</f>
        <v>3.085078313236482E-2</v>
      </c>
      <c r="D16" s="213">
        <f>'1-09'!D16/'1-09'!$N16</f>
        <v>0.13476573828075619</v>
      </c>
      <c r="E16" s="213">
        <f>'1-09'!E16/'1-09'!$N16</f>
        <v>0.18112956132417962</v>
      </c>
      <c r="F16" s="213">
        <f>'1-09'!F16/'1-09'!$N16</f>
        <v>1.4169191522589368E-3</v>
      </c>
      <c r="G16" s="213">
        <f>'1-09'!G16/'1-09'!$N16</f>
        <v>0.11730506135778863</v>
      </c>
      <c r="H16" s="213">
        <f>'1-09'!H16/'1-09'!$N16</f>
        <v>4.5105184142112649E-3</v>
      </c>
      <c r="I16" s="213">
        <f>'1-09'!I16/'1-09'!$N16</f>
        <v>5.2108528661891033E-3</v>
      </c>
      <c r="J16" s="213">
        <f>'1-09'!J16/'1-09'!$N16</f>
        <v>5.4589797488663938E-2</v>
      </c>
      <c r="K16" s="213">
        <f>'1-09'!K16/'1-09'!$N16</f>
        <v>0.37181933641377457</v>
      </c>
      <c r="L16" s="213">
        <f>'1-09'!L16/'1-09'!$N16</f>
        <v>3.0122628718506638E-2</v>
      </c>
      <c r="M16" s="213">
        <f>'1-09'!M16/'1-09'!$N16</f>
        <v>5.0344041640720753E-2</v>
      </c>
    </row>
    <row r="17" spans="1:13">
      <c r="A17" s="166">
        <f>'1-09'!A17</f>
        <v>2020</v>
      </c>
      <c r="B17" s="204">
        <f>'1-09'!B17/'1-09'!$N17</f>
        <v>1.9556851853660032E-2</v>
      </c>
      <c r="C17" s="204">
        <f>'1-09'!C17/'1-09'!$N17</f>
        <v>3.0594766259126268E-2</v>
      </c>
      <c r="D17" s="204">
        <f>'1-09'!D17/'1-09'!$N17</f>
        <v>0.14502848581963615</v>
      </c>
      <c r="E17" s="204">
        <f>'1-09'!E17/'1-09'!$N17</f>
        <v>0.19997365636855155</v>
      </c>
      <c r="F17" s="204">
        <f>'1-09'!F17/'1-09'!$N17</f>
        <v>1.2098116376251173E-3</v>
      </c>
      <c r="G17" s="204">
        <f>'1-09'!G17/'1-09'!$N17</f>
        <v>0.11467589520589903</v>
      </c>
      <c r="H17" s="204">
        <f>'1-09'!H17/'1-09'!$N17</f>
        <v>4.2421312768077596E-3</v>
      </c>
      <c r="I17" s="204">
        <f>'1-09'!I17/'1-09'!$N17</f>
        <v>5.2763911133496526E-3</v>
      </c>
      <c r="J17" s="204">
        <f>'1-09'!J17/'1-09'!$N17</f>
        <v>4.1855392985383509E-2</v>
      </c>
      <c r="K17" s="204">
        <f>'1-09'!K17/'1-09'!$N17</f>
        <v>0.36445084781155185</v>
      </c>
      <c r="L17" s="204">
        <f>'1-09'!L17/'1-09'!$N17</f>
        <v>2.9749322273910844E-2</v>
      </c>
      <c r="M17" s="204">
        <f>'1-09'!M17/'1-09'!$N17</f>
        <v>4.3386447394498436E-2</v>
      </c>
    </row>
    <row r="18" spans="1:13">
      <c r="A18" s="209">
        <f>'1-09'!A18</f>
        <v>2021</v>
      </c>
      <c r="B18" s="213">
        <f>'1-09'!B18/'1-09'!$N18</f>
        <v>1.8185285018474506E-2</v>
      </c>
      <c r="C18" s="213">
        <f>'1-09'!C18/'1-09'!$N18</f>
        <v>3.0675672380005695E-2</v>
      </c>
      <c r="D18" s="213">
        <f>'1-09'!D18/'1-09'!$N18</f>
        <v>0.16426203140886234</v>
      </c>
      <c r="E18" s="213">
        <f>'1-09'!E18/'1-09'!$N18</f>
        <v>0.18789770565350178</v>
      </c>
      <c r="F18" s="213">
        <f>'1-09'!F18/'1-09'!$N18</f>
        <v>1.3334978903579502E-3</v>
      </c>
      <c r="G18" s="213">
        <f>'1-09'!G18/'1-09'!$N18</f>
        <v>0.10070475312889859</v>
      </c>
      <c r="H18" s="213">
        <f>'1-09'!H18/'1-09'!$N18</f>
        <v>4.6106171894788866E-3</v>
      </c>
      <c r="I18" s="213">
        <f>'1-09'!I18/'1-09'!$N18</f>
        <v>5.2768634589628102E-3</v>
      </c>
      <c r="J18" s="213">
        <f>'1-09'!J18/'1-09'!$N18</f>
        <v>4.2210333206060525E-2</v>
      </c>
      <c r="K18" s="213">
        <f>'1-09'!K18/'1-09'!$N18</f>
        <v>0.37337629927698318</v>
      </c>
      <c r="L18" s="213">
        <f>'1-09'!L18/'1-09'!$N18</f>
        <v>2.8692374825802287E-2</v>
      </c>
      <c r="M18" s="213">
        <f>'1-09'!M18/'1-09'!$N18</f>
        <v>4.2774566562611374E-2</v>
      </c>
    </row>
    <row r="19" spans="1:13">
      <c r="A19" s="166">
        <f>'1-09'!A19</f>
        <v>2022</v>
      </c>
      <c r="B19" s="204">
        <f>'1-09'!B19/'1-09'!$N19</f>
        <v>1.7184640545478445E-2</v>
      </c>
      <c r="C19" s="204">
        <f>'1-09'!C19/'1-09'!$N19</f>
        <v>3.0506142891767785E-2</v>
      </c>
      <c r="D19" s="204">
        <f>'1-09'!D19/'1-09'!$N19</f>
        <v>0.16231087404001926</v>
      </c>
      <c r="E19" s="204">
        <f>'1-09'!E19/'1-09'!$N19</f>
        <v>0.18210692556555674</v>
      </c>
      <c r="F19" s="204">
        <f>'1-09'!F19/'1-09'!$N19</f>
        <v>1.4504476295920654E-3</v>
      </c>
      <c r="G19" s="204">
        <f>'1-09'!G19/'1-09'!$N19</f>
        <v>9.036244442025794E-2</v>
      </c>
      <c r="H19" s="204">
        <f>'1-09'!H19/'1-09'!$N19</f>
        <v>4.9203358164038652E-3</v>
      </c>
      <c r="I19" s="204">
        <f>'1-09'!I19/'1-09'!$N19</f>
        <v>6.0749640962955535E-3</v>
      </c>
      <c r="J19" s="204">
        <f>'1-09'!J19/'1-09'!$N19</f>
        <v>3.9461303906695944E-2</v>
      </c>
      <c r="K19" s="204">
        <f>'1-09'!K19/'1-09'!$N19</f>
        <v>0.39082163815033893</v>
      </c>
      <c r="L19" s="204">
        <f>'1-09'!L19/'1-09'!$N19</f>
        <v>2.8000386383265713E-2</v>
      </c>
      <c r="M19" s="204">
        <f>'1-09'!M19/'1-09'!$N19</f>
        <v>4.6799896554327779E-2</v>
      </c>
    </row>
    <row r="20" spans="1:13">
      <c r="A20" s="209">
        <f>'1-09'!A20</f>
        <v>2023</v>
      </c>
      <c r="B20" s="213">
        <f>'1-09'!B20/'1-09'!$N20</f>
        <v>1.7006585666655048E-2</v>
      </c>
      <c r="C20" s="213">
        <f>'1-09'!C20/'1-09'!$N20</f>
        <v>3.0401672092914438E-2</v>
      </c>
      <c r="D20" s="213">
        <f>'1-09'!D20/'1-09'!$N20</f>
        <v>0.16179247842149269</v>
      </c>
      <c r="E20" s="213">
        <f>'1-09'!E20/'1-09'!$N20</f>
        <v>0.18775930040384192</v>
      </c>
      <c r="F20" s="213">
        <f>'1-09'!F20/'1-09'!$N20</f>
        <v>1.532862093694735E-3</v>
      </c>
      <c r="G20" s="213">
        <f>'1-09'!G20/'1-09'!$N20</f>
        <v>8.1177256171940354E-2</v>
      </c>
      <c r="H20" s="213">
        <f>'1-09'!H20/'1-09'!$N20</f>
        <v>5.3088539224689368E-3</v>
      </c>
      <c r="I20" s="213">
        <f>'1-09'!I20/'1-09'!$N20</f>
        <v>6.4170015577815322E-3</v>
      </c>
      <c r="J20" s="213">
        <f>'1-09'!J20/'1-09'!$N20</f>
        <v>4.1559942635724371E-2</v>
      </c>
      <c r="K20" s="213">
        <f>'1-09'!K20/'1-09'!$N20</f>
        <v>0.3903426700091433</v>
      </c>
      <c r="L20" s="213">
        <f>'1-09'!L20/'1-09'!$N20</f>
        <v>2.6875921938246779E-2</v>
      </c>
      <c r="M20" s="213">
        <f>'1-09'!M20/'1-09'!$N20</f>
        <v>4.982545508609601E-2</v>
      </c>
    </row>
    <row r="21" spans="1:13">
      <c r="A21" s="168">
        <f>'1-09'!A21</f>
        <v>2024</v>
      </c>
      <c r="B21" s="205">
        <f>'1-09'!B21/'1-09'!$N21</f>
        <v>1.6001299050408768E-2</v>
      </c>
      <c r="C21" s="205">
        <f>'1-09'!C21/'1-09'!$N21</f>
        <v>2.9219841864744283E-2</v>
      </c>
      <c r="D21" s="205">
        <f>'1-09'!D21/'1-09'!$N21</f>
        <v>0.17265421061211947</v>
      </c>
      <c r="E21" s="205">
        <f>'1-09'!E21/'1-09'!$N21</f>
        <v>0.18045387710890073</v>
      </c>
      <c r="F21" s="205">
        <f>'1-09'!F21/'1-09'!$N21</f>
        <v>1.5852637567684562E-3</v>
      </c>
      <c r="G21" s="205">
        <f>'1-09'!G21/'1-09'!$N21</f>
        <v>7.3064483300704988E-2</v>
      </c>
      <c r="H21" s="205">
        <f>'1-09'!H21/'1-09'!$N21</f>
        <v>5.5474403406118736E-3</v>
      </c>
      <c r="I21" s="205">
        <f>'1-09'!I21/'1-09'!$N21</f>
        <v>5.687678456058924E-3</v>
      </c>
      <c r="J21" s="205">
        <f>'1-09'!J21/'1-09'!$N21</f>
        <v>4.1749836306973639E-2</v>
      </c>
      <c r="K21" s="205">
        <f>'1-09'!K21/'1-09'!$N21</f>
        <v>0.40101039477684541</v>
      </c>
      <c r="L21" s="205">
        <f>'1-09'!L21/'1-09'!$N21</f>
        <v>2.5041392459384006E-2</v>
      </c>
      <c r="M21" s="205">
        <f>'1-09'!M21/'1-09'!$N21</f>
        <v>4.7984281966479581E-2</v>
      </c>
    </row>
    <row r="22" spans="1:13">
      <c r="A22" s="166"/>
      <c r="B22" s="219"/>
      <c r="C22" s="219"/>
      <c r="D22" s="219"/>
      <c r="E22" s="219"/>
      <c r="F22" s="219"/>
      <c r="G22" s="219"/>
      <c r="H22" s="219"/>
      <c r="I22" s="219"/>
      <c r="J22" s="219"/>
      <c r="K22" s="219"/>
      <c r="L22" s="219"/>
      <c r="M22" s="219"/>
    </row>
    <row r="23" spans="1:13">
      <c r="A23" s="214" t="s">
        <v>88</v>
      </c>
      <c r="B23" s="216">
        <f>AVERAGE(B$7:B$21)</f>
        <v>2.0624412991217415E-2</v>
      </c>
      <c r="C23" s="216">
        <f t="shared" ref="C23:M23" si="0">AVERAGE(C$7:C$21)</f>
        <v>2.9212263191341278E-2</v>
      </c>
      <c r="D23" s="216">
        <f t="shared" si="0"/>
        <v>0.1097603656926409</v>
      </c>
      <c r="E23" s="216">
        <f t="shared" si="0"/>
        <v>0.21432076381265083</v>
      </c>
      <c r="F23" s="216">
        <f t="shared" si="0"/>
        <v>1.369652665440733E-3</v>
      </c>
      <c r="G23" s="216">
        <f t="shared" si="0"/>
        <v>0.12540296278223753</v>
      </c>
      <c r="H23" s="216">
        <f t="shared" si="0"/>
        <v>4.1595505703759354E-3</v>
      </c>
      <c r="I23" s="216">
        <f t="shared" si="0"/>
        <v>5.420606912556648E-3</v>
      </c>
      <c r="J23" s="216">
        <f t="shared" si="0"/>
        <v>5.5088504742516982E-2</v>
      </c>
      <c r="K23" s="216">
        <f t="shared" si="0"/>
        <v>0.38503525396127153</v>
      </c>
      <c r="L23" s="216">
        <f t="shared" si="0"/>
        <v>1.8712752283012633E-2</v>
      </c>
      <c r="M23" s="216">
        <f t="shared" si="0"/>
        <v>3.0892910394737644E-2</v>
      </c>
    </row>
    <row r="24" spans="1:13">
      <c r="A24" s="217" t="s">
        <v>109</v>
      </c>
      <c r="B24" s="243">
        <f>B21-B20</f>
        <v>-1.0052866162462808E-3</v>
      </c>
      <c r="C24" s="243">
        <f t="shared" ref="C24:M24" si="1">C21-C20</f>
        <v>-1.1818302281701547E-3</v>
      </c>
      <c r="D24" s="218">
        <f t="shared" si="1"/>
        <v>1.0861732190626777E-2</v>
      </c>
      <c r="E24" s="218">
        <f t="shared" si="1"/>
        <v>-7.3054232949411879E-3</v>
      </c>
      <c r="F24" s="218">
        <f t="shared" si="1"/>
        <v>5.2401663073721244E-5</v>
      </c>
      <c r="G24" s="218">
        <f t="shared" si="1"/>
        <v>-8.1127728712353658E-3</v>
      </c>
      <c r="H24" s="243">
        <f t="shared" si="1"/>
        <v>2.3858641814293678E-4</v>
      </c>
      <c r="I24" s="243">
        <f>I21-I20</f>
        <v>-7.2932310172260824E-4</v>
      </c>
      <c r="J24" s="218">
        <f t="shared" si="1"/>
        <v>1.8989367124926798E-4</v>
      </c>
      <c r="K24" s="218">
        <f t="shared" si="1"/>
        <v>1.0667724767702114E-2</v>
      </c>
      <c r="L24" s="218">
        <f t="shared" si="1"/>
        <v>-1.8345294788627738E-3</v>
      </c>
      <c r="M24" s="218">
        <f t="shared" si="1"/>
        <v>-1.8411731196164294E-3</v>
      </c>
    </row>
    <row r="25" spans="1:13">
      <c r="B25" s="204"/>
      <c r="C25" s="204"/>
      <c r="D25" s="204"/>
      <c r="E25" s="204"/>
      <c r="F25" s="204"/>
      <c r="G25" s="204"/>
      <c r="H25" s="204"/>
      <c r="I25" s="204"/>
      <c r="J25" s="204"/>
      <c r="K25" s="204"/>
      <c r="L25" s="204"/>
      <c r="M25" s="204"/>
    </row>
    <row r="26" spans="1:13" s="207" customFormat="1" ht="11.25">
      <c r="A26" s="208" t="s">
        <v>64</v>
      </c>
      <c r="B26" s="208"/>
      <c r="C26" s="208"/>
      <c r="D26" s="208"/>
      <c r="E26" s="208"/>
      <c r="F26" s="208"/>
      <c r="G26" s="208"/>
      <c r="H26" s="208"/>
      <c r="I26" s="208"/>
    </row>
    <row r="27" spans="1:13" s="207" customFormat="1" ht="11.25">
      <c r="A27" s="206" t="s">
        <v>443</v>
      </c>
      <c r="B27" s="206"/>
      <c r="C27" s="206"/>
      <c r="D27" s="206"/>
      <c r="E27" s="206"/>
      <c r="F27" s="206"/>
      <c r="G27" s="206"/>
      <c r="H27" s="206"/>
      <c r="I27" s="206"/>
    </row>
  </sheetData>
  <hyperlinks>
    <hyperlink ref="A1" location="Contents!B3" display="Return to the Table of Contents" xr:uid="{FB0D0757-0DC5-42A4-9A27-E41D357505E9}"/>
  </hyperlinks>
  <pageMargins left="0.7" right="0.7" top="0.75" bottom="0.75" header="0.3" footer="0.3"/>
  <pageSetup orientation="portrait"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1"/>
  <dimension ref="A1:AC29"/>
  <sheetViews>
    <sheetView showGridLines="0" workbookViewId="0">
      <selection activeCell="A3" sqref="A3"/>
    </sheetView>
  </sheetViews>
  <sheetFormatPr defaultColWidth="9" defaultRowHeight="12.75"/>
  <cols>
    <col min="1" max="1" width="10.625" style="35" customWidth="1"/>
    <col min="2" max="14" width="9.625" style="35" customWidth="1"/>
    <col min="15" max="15" width="2.625" style="35" customWidth="1"/>
    <col min="16" max="16" width="10.625" style="35" customWidth="1"/>
    <col min="17" max="29" width="9.625" style="35" customWidth="1"/>
    <col min="30" max="30" width="4.625" style="35" customWidth="1"/>
    <col min="31" max="16384" width="9" style="35"/>
  </cols>
  <sheetData>
    <row r="1" spans="1:29">
      <c r="A1" s="69" t="s">
        <v>48</v>
      </c>
    </row>
    <row r="3" spans="1:29">
      <c r="A3" s="13" t="s">
        <v>448</v>
      </c>
      <c r="B3" s="1"/>
      <c r="C3" s="1"/>
      <c r="D3" s="1"/>
      <c r="E3" s="1"/>
      <c r="F3" s="1"/>
      <c r="G3" s="1"/>
      <c r="H3" s="1"/>
      <c r="I3" s="1"/>
      <c r="J3" s="1"/>
      <c r="K3" s="1"/>
      <c r="L3" s="1"/>
      <c r="M3" s="1"/>
      <c r="N3" s="1"/>
    </row>
    <row r="4" spans="1:29">
      <c r="A4" s="103"/>
      <c r="B4" s="1"/>
      <c r="C4" s="1"/>
      <c r="D4" s="1"/>
      <c r="E4" s="1"/>
      <c r="F4" s="1"/>
      <c r="G4" s="1"/>
      <c r="H4" s="1"/>
      <c r="I4" s="1"/>
      <c r="J4" s="1"/>
      <c r="K4" s="1"/>
      <c r="L4" s="1"/>
      <c r="M4" s="1"/>
      <c r="N4" s="1"/>
    </row>
    <row r="5" spans="1:29">
      <c r="A5" s="103"/>
      <c r="B5" s="1"/>
      <c r="C5" s="1"/>
      <c r="D5" s="1"/>
      <c r="E5" s="1"/>
      <c r="F5" s="1"/>
      <c r="G5" s="1"/>
      <c r="H5" s="1"/>
      <c r="I5" s="1"/>
      <c r="J5" s="1"/>
      <c r="K5" s="1"/>
      <c r="L5" s="1"/>
      <c r="M5" s="1"/>
      <c r="N5" s="1"/>
    </row>
    <row r="6" spans="1:29" ht="13.5" customHeight="1">
      <c r="A6" s="365" t="s">
        <v>415</v>
      </c>
      <c r="B6" s="342" t="s">
        <v>20</v>
      </c>
      <c r="C6" s="342" t="s">
        <v>17</v>
      </c>
      <c r="D6" s="342" t="s">
        <v>52</v>
      </c>
      <c r="E6" s="342" t="s">
        <v>291</v>
      </c>
      <c r="F6" s="342" t="s">
        <v>292</v>
      </c>
      <c r="G6" s="342" t="s">
        <v>406</v>
      </c>
      <c r="H6" s="342" t="s">
        <v>14</v>
      </c>
      <c r="I6" s="342" t="s">
        <v>18</v>
      </c>
      <c r="J6" s="342" t="s">
        <v>251</v>
      </c>
      <c r="K6" s="342" t="s">
        <v>250</v>
      </c>
      <c r="L6" s="342" t="s">
        <v>293</v>
      </c>
      <c r="M6" s="342" t="s">
        <v>252</v>
      </c>
      <c r="N6" s="342" t="s">
        <v>0</v>
      </c>
      <c r="O6" s="198"/>
      <c r="P6" s="365" t="s">
        <v>416</v>
      </c>
      <c r="Q6" s="342" t="str">
        <f t="shared" ref="Q6:AC6" si="0">B6</f>
        <v>Australia</v>
      </c>
      <c r="R6" s="342" t="str">
        <f t="shared" si="0"/>
        <v>Canada</v>
      </c>
      <c r="S6" s="342" t="str">
        <f t="shared" si="0"/>
        <v>China</v>
      </c>
      <c r="T6" s="342" t="str">
        <f t="shared" si="0"/>
        <v>EU</v>
      </c>
      <c r="U6" s="342" t="str">
        <f t="shared" si="0"/>
        <v>HK</v>
      </c>
      <c r="V6" s="342" t="str">
        <f t="shared" si="0"/>
        <v>India</v>
      </c>
      <c r="W6" s="342" t="str">
        <f t="shared" si="0"/>
        <v>Japan</v>
      </c>
      <c r="X6" s="342" t="str">
        <f t="shared" si="0"/>
        <v>Singapore</v>
      </c>
      <c r="Y6" s="342" t="str">
        <f t="shared" si="0"/>
        <v>UK</v>
      </c>
      <c r="Z6" s="342" t="str">
        <f t="shared" si="0"/>
        <v>US</v>
      </c>
      <c r="AA6" s="342" t="str">
        <f t="shared" si="0"/>
        <v>DM</v>
      </c>
      <c r="AB6" s="342" t="str">
        <f t="shared" si="0"/>
        <v>EM</v>
      </c>
      <c r="AC6" s="342" t="str">
        <f t="shared" si="0"/>
        <v>Total</v>
      </c>
    </row>
    <row r="7" spans="1:29">
      <c r="A7" s="339">
        <v>2010</v>
      </c>
      <c r="B7" s="167">
        <v>1454.4905700000002</v>
      </c>
      <c r="C7" s="167">
        <v>2170.43273</v>
      </c>
      <c r="D7" s="167">
        <v>4027.8403000000003</v>
      </c>
      <c r="E7" s="167">
        <v>7160.9319699999996</v>
      </c>
      <c r="F7" s="167">
        <v>2711.3161600000003</v>
      </c>
      <c r="G7" s="167">
        <v>3228.4548</v>
      </c>
      <c r="H7" s="167">
        <v>4099.6055900000001</v>
      </c>
      <c r="I7" s="167">
        <v>647.22640999999999</v>
      </c>
      <c r="J7" s="167">
        <v>3613.0639700000002</v>
      </c>
      <c r="K7" s="167">
        <v>17283.451679999998</v>
      </c>
      <c r="L7" s="167">
        <v>4387.4190099999996</v>
      </c>
      <c r="M7" s="167">
        <v>6047.2572399999999</v>
      </c>
      <c r="N7" s="167">
        <v>56831.490429999991</v>
      </c>
      <c r="O7" s="198"/>
    </row>
    <row r="8" spans="1:29">
      <c r="A8" s="340">
        <v>2011</v>
      </c>
      <c r="B8" s="210">
        <v>1198.18741</v>
      </c>
      <c r="C8" s="210">
        <v>1912.1219099999998</v>
      </c>
      <c r="D8" s="210">
        <v>3412.1082900000001</v>
      </c>
      <c r="E8" s="210">
        <v>5962.0032499999998</v>
      </c>
      <c r="F8" s="210">
        <v>2258.0352000000003</v>
      </c>
      <c r="G8" s="210">
        <v>1992.4523300000001</v>
      </c>
      <c r="H8" s="210">
        <v>3540.76359</v>
      </c>
      <c r="I8" s="210">
        <v>598.27269999999999</v>
      </c>
      <c r="J8" s="210">
        <v>3266.41815</v>
      </c>
      <c r="K8" s="210">
        <v>15640.707039999999</v>
      </c>
      <c r="L8" s="210">
        <v>3798.9036100000003</v>
      </c>
      <c r="M8" s="210">
        <v>6009.1254200000003</v>
      </c>
      <c r="N8" s="210">
        <v>49589.098899999997</v>
      </c>
      <c r="O8" s="198"/>
      <c r="P8" s="209">
        <f t="shared" ref="P8:P21" si="1">A8</f>
        <v>2011</v>
      </c>
      <c r="Q8" s="213">
        <f t="shared" ref="Q8:Q21" si="2">B8/B7-1</f>
        <v>-0.17621507164532535</v>
      </c>
      <c r="R8" s="213">
        <f t="shared" ref="R8:R21" si="3">C8/C7-1</f>
        <v>-0.11901351119046211</v>
      </c>
      <c r="S8" s="213">
        <f t="shared" ref="S8:S21" si="4">D8/D7-1</f>
        <v>-0.15286902263726798</v>
      </c>
      <c r="T8" s="213">
        <f t="shared" ref="T8:T21" si="5">E8/E7-1</f>
        <v>-0.16742635246680049</v>
      </c>
      <c r="U8" s="213">
        <f t="shared" ref="U8:U21" si="6">F8/F7-1</f>
        <v>-0.16718115234484499</v>
      </c>
      <c r="V8" s="213">
        <f t="shared" ref="V8:V21" si="7">G8/G7-1</f>
        <v>-0.38284645335595213</v>
      </c>
      <c r="W8" s="213">
        <f t="shared" ref="W8:W21" si="8">H8/H7-1</f>
        <v>-0.13631604009984777</v>
      </c>
      <c r="X8" s="213">
        <f t="shared" ref="X8:X21" si="9">I8/I7-1</f>
        <v>-7.5636144081327017E-2</v>
      </c>
      <c r="Y8" s="213">
        <f t="shared" ref="Y8:Y21" si="10">J8/J7-1</f>
        <v>-9.5942342255290969E-2</v>
      </c>
      <c r="Z8" s="213">
        <f t="shared" ref="Z8:Z21" si="11">K8/K7-1</f>
        <v>-9.5047255051544099E-2</v>
      </c>
      <c r="AA8" s="213">
        <f t="shared" ref="AA8:AA21" si="12">L8/L7-1</f>
        <v>-0.13413704017296479</v>
      </c>
      <c r="AB8" s="213">
        <f t="shared" ref="AB8:AB21" si="13">M8/M7-1</f>
        <v>-6.3056388188308388E-3</v>
      </c>
      <c r="AC8" s="213">
        <f t="shared" ref="AC8:AC21" si="14">N8/N7-1</f>
        <v>-0.12743624133737141</v>
      </c>
    </row>
    <row r="9" spans="1:29">
      <c r="A9" s="339">
        <v>2012</v>
      </c>
      <c r="B9" s="167">
        <v>1386.8739599999999</v>
      </c>
      <c r="C9" s="167">
        <v>2058.83869</v>
      </c>
      <c r="D9" s="167">
        <v>3697.3760400000001</v>
      </c>
      <c r="E9" s="167">
        <v>6847.0665900000022</v>
      </c>
      <c r="F9" s="167">
        <v>2831.9458599999998</v>
      </c>
      <c r="G9" s="167">
        <v>2497.82746</v>
      </c>
      <c r="H9" s="167">
        <v>3680.9992900000002</v>
      </c>
      <c r="I9" s="167">
        <v>765.07795999999996</v>
      </c>
      <c r="J9" s="167">
        <v>3396.5049300000001</v>
      </c>
      <c r="K9" s="167">
        <v>18668.333210000001</v>
      </c>
      <c r="L9" s="167">
        <v>4449.0731699999997</v>
      </c>
      <c r="M9" s="167">
        <v>5869.224009999999</v>
      </c>
      <c r="N9" s="167">
        <v>56149.141169999995</v>
      </c>
      <c r="O9" s="198"/>
      <c r="P9" s="166">
        <f t="shared" si="1"/>
        <v>2012</v>
      </c>
      <c r="Q9" s="204">
        <f t="shared" si="2"/>
        <v>0.15747665884755024</v>
      </c>
      <c r="R9" s="204">
        <f t="shared" si="3"/>
        <v>7.6729825244249206E-2</v>
      </c>
      <c r="S9" s="204">
        <f t="shared" si="4"/>
        <v>8.3604541753860895E-2</v>
      </c>
      <c r="T9" s="204">
        <f t="shared" si="5"/>
        <v>0.14845066379324812</v>
      </c>
      <c r="U9" s="204">
        <f t="shared" si="6"/>
        <v>0.25416373491431821</v>
      </c>
      <c r="V9" s="204">
        <f t="shared" si="7"/>
        <v>0.25364477854283218</v>
      </c>
      <c r="W9" s="204">
        <f t="shared" si="8"/>
        <v>3.9606061358081313E-2</v>
      </c>
      <c r="X9" s="204">
        <f t="shared" si="9"/>
        <v>0.27881141827129996</v>
      </c>
      <c r="Y9" s="204">
        <f t="shared" si="10"/>
        <v>3.9825513460363338E-2</v>
      </c>
      <c r="Z9" s="204">
        <f t="shared" si="11"/>
        <v>0.19357348502577687</v>
      </c>
      <c r="AA9" s="204">
        <f t="shared" si="12"/>
        <v>0.17114663248852469</v>
      </c>
      <c r="AB9" s="204">
        <f t="shared" si="13"/>
        <v>-2.3281492766712986E-2</v>
      </c>
      <c r="AC9" s="204">
        <f t="shared" si="14"/>
        <v>0.13228799102054256</v>
      </c>
    </row>
    <row r="10" spans="1:29">
      <c r="A10" s="340">
        <v>2013</v>
      </c>
      <c r="B10" s="210">
        <v>1365.95813</v>
      </c>
      <c r="C10" s="210">
        <v>2113.82177</v>
      </c>
      <c r="D10" s="210">
        <v>3949.1434900000004</v>
      </c>
      <c r="E10" s="210">
        <v>8611.5743100000018</v>
      </c>
      <c r="F10" s="210">
        <v>3100.7771499999999</v>
      </c>
      <c r="G10" s="210">
        <v>2251.7863399999997</v>
      </c>
      <c r="H10" s="210">
        <v>4543.16914</v>
      </c>
      <c r="I10" s="210">
        <v>744.41323</v>
      </c>
      <c r="J10" s="210">
        <v>4428.9753200000005</v>
      </c>
      <c r="K10" s="210">
        <v>24034.853520000001</v>
      </c>
      <c r="L10" s="210">
        <v>5240.3218399999996</v>
      </c>
      <c r="M10" s="210">
        <v>5825.4815000000008</v>
      </c>
      <c r="N10" s="210">
        <v>66210.275739999997</v>
      </c>
      <c r="O10" s="198"/>
      <c r="P10" s="209">
        <f t="shared" si="1"/>
        <v>2013</v>
      </c>
      <c r="Q10" s="213">
        <f t="shared" si="2"/>
        <v>-1.5081276744138949E-2</v>
      </c>
      <c r="R10" s="213">
        <f t="shared" si="3"/>
        <v>2.6705870774169194E-2</v>
      </c>
      <c r="S10" s="213">
        <f t="shared" si="4"/>
        <v>6.809354722815808E-2</v>
      </c>
      <c r="T10" s="213">
        <f t="shared" si="5"/>
        <v>0.25770272521915105</v>
      </c>
      <c r="U10" s="213">
        <f t="shared" si="6"/>
        <v>9.4928117728917405E-2</v>
      </c>
      <c r="V10" s="213">
        <f t="shared" si="7"/>
        <v>-9.8502047855619446E-2</v>
      </c>
      <c r="W10" s="213">
        <f t="shared" si="8"/>
        <v>0.23422168331904225</v>
      </c>
      <c r="X10" s="213">
        <f t="shared" si="9"/>
        <v>-2.7009966409174746E-2</v>
      </c>
      <c r="Y10" s="213">
        <f t="shared" si="10"/>
        <v>0.30398024183053374</v>
      </c>
      <c r="Z10" s="213">
        <f t="shared" si="11"/>
        <v>0.28746649471230423</v>
      </c>
      <c r="AA10" s="213">
        <f t="shared" si="12"/>
        <v>0.17784573095703893</v>
      </c>
      <c r="AB10" s="213">
        <f t="shared" si="13"/>
        <v>-7.4528608765774829E-3</v>
      </c>
      <c r="AC10" s="213">
        <f t="shared" si="14"/>
        <v>0.17918590312073346</v>
      </c>
    </row>
    <row r="11" spans="1:29">
      <c r="A11" s="339">
        <v>2014</v>
      </c>
      <c r="B11" s="167">
        <v>1288.7546200000002</v>
      </c>
      <c r="C11" s="167">
        <v>2095.4206799999997</v>
      </c>
      <c r="D11" s="167">
        <v>6004.9476699999996</v>
      </c>
      <c r="E11" s="167">
        <v>7844.2518099999961</v>
      </c>
      <c r="F11" s="167">
        <v>3233.0305899999998</v>
      </c>
      <c r="G11" s="167">
        <v>3079.2247900000002</v>
      </c>
      <c r="H11" s="167">
        <v>4377.9943700000003</v>
      </c>
      <c r="I11" s="167">
        <v>752.83100999999999</v>
      </c>
      <c r="J11" s="167">
        <v>4012.8822500000001</v>
      </c>
      <c r="K11" s="167">
        <v>26330.589189999999</v>
      </c>
      <c r="L11" s="167">
        <v>5292.9345899999998</v>
      </c>
      <c r="M11" s="167">
        <v>5336.4311799999987</v>
      </c>
      <c r="N11" s="167">
        <v>69649.292749999993</v>
      </c>
      <c r="O11" s="198"/>
      <c r="P11" s="166">
        <f t="shared" si="1"/>
        <v>2014</v>
      </c>
      <c r="Q11" s="204">
        <f t="shared" si="2"/>
        <v>-5.6519675313912998E-2</v>
      </c>
      <c r="R11" s="204">
        <f t="shared" si="3"/>
        <v>-8.7051284366327364E-3</v>
      </c>
      <c r="S11" s="204">
        <f t="shared" si="4"/>
        <v>0.52056963369543174</v>
      </c>
      <c r="T11" s="204">
        <f t="shared" si="5"/>
        <v>-8.9103626396043412E-2</v>
      </c>
      <c r="U11" s="204">
        <f t="shared" si="6"/>
        <v>4.2651707492104007E-2</v>
      </c>
      <c r="V11" s="204">
        <f t="shared" si="7"/>
        <v>0.36745868615581023</v>
      </c>
      <c r="W11" s="204">
        <f t="shared" si="8"/>
        <v>-3.635672917077426E-2</v>
      </c>
      <c r="X11" s="204">
        <f t="shared" si="9"/>
        <v>1.1307939811870282E-2</v>
      </c>
      <c r="Y11" s="204">
        <f t="shared" si="10"/>
        <v>-9.3947931504843041E-2</v>
      </c>
      <c r="Z11" s="204">
        <f t="shared" si="11"/>
        <v>9.5516940350381496E-2</v>
      </c>
      <c r="AA11" s="204">
        <f t="shared" si="12"/>
        <v>1.0039984490723519E-2</v>
      </c>
      <c r="AB11" s="204">
        <f t="shared" si="13"/>
        <v>-8.395019707813034E-2</v>
      </c>
      <c r="AC11" s="204">
        <f t="shared" si="14"/>
        <v>5.1940835037519228E-2</v>
      </c>
    </row>
    <row r="12" spans="1:29">
      <c r="A12" s="340">
        <v>2015</v>
      </c>
      <c r="B12" s="210">
        <v>1187.2030600000001</v>
      </c>
      <c r="C12" s="210">
        <v>1593.4561100000001</v>
      </c>
      <c r="D12" s="210">
        <v>8188.0193200000003</v>
      </c>
      <c r="E12" s="210">
        <v>7580.01944</v>
      </c>
      <c r="F12" s="210">
        <v>3184.8742200000002</v>
      </c>
      <c r="G12" s="210">
        <v>3001.3053300000001</v>
      </c>
      <c r="H12" s="210">
        <v>4894.9191200000005</v>
      </c>
      <c r="I12" s="210">
        <v>639.95590000000004</v>
      </c>
      <c r="J12" s="210">
        <v>3878.7742499999999</v>
      </c>
      <c r="K12" s="210">
        <v>25067.5396</v>
      </c>
      <c r="L12" s="210">
        <v>5107.24071</v>
      </c>
      <c r="M12" s="210">
        <v>4251.6490099999992</v>
      </c>
      <c r="N12" s="210">
        <v>68574.95607</v>
      </c>
      <c r="O12" s="198"/>
      <c r="P12" s="209">
        <f t="shared" si="1"/>
        <v>2015</v>
      </c>
      <c r="Q12" s="213">
        <f t="shared" si="2"/>
        <v>-7.8798212184100769E-2</v>
      </c>
      <c r="R12" s="213">
        <f t="shared" si="3"/>
        <v>-0.23955312400562911</v>
      </c>
      <c r="S12" s="213">
        <f t="shared" si="4"/>
        <v>0.36354549114663648</v>
      </c>
      <c r="T12" s="213">
        <f t="shared" si="5"/>
        <v>-3.3684840364653801E-2</v>
      </c>
      <c r="U12" s="213">
        <f t="shared" si="6"/>
        <v>-1.4895117339424724E-2</v>
      </c>
      <c r="V12" s="213">
        <f t="shared" si="7"/>
        <v>-2.5304895002485339E-2</v>
      </c>
      <c r="W12" s="213">
        <f t="shared" si="8"/>
        <v>0.11807341588701048</v>
      </c>
      <c r="X12" s="213">
        <f t="shared" si="9"/>
        <v>-0.14993419306678124</v>
      </c>
      <c r="Y12" s="213">
        <f t="shared" si="10"/>
        <v>-3.3419370827539319E-2</v>
      </c>
      <c r="Z12" s="213">
        <f t="shared" si="11"/>
        <v>-4.7968907223682189E-2</v>
      </c>
      <c r="AA12" s="213">
        <f t="shared" si="12"/>
        <v>-3.5083350614389497E-2</v>
      </c>
      <c r="AB12" s="213">
        <f t="shared" si="13"/>
        <v>-0.20327858327220094</v>
      </c>
      <c r="AC12" s="213">
        <f t="shared" si="14"/>
        <v>-1.5424947441408099E-2</v>
      </c>
    </row>
    <row r="13" spans="1:29">
      <c r="A13" s="339">
        <v>2016</v>
      </c>
      <c r="B13" s="167">
        <v>1316.9307900000001</v>
      </c>
      <c r="C13" s="167">
        <v>2041.5338000000002</v>
      </c>
      <c r="D13" s="167">
        <v>7320.7383799999998</v>
      </c>
      <c r="E13" s="167">
        <v>7669.5916200000011</v>
      </c>
      <c r="F13" s="167">
        <v>3193.2355400000001</v>
      </c>
      <c r="G13" s="167">
        <v>3095.5378799999999</v>
      </c>
      <c r="H13" s="167">
        <v>5061.53719</v>
      </c>
      <c r="I13" s="167">
        <v>649.45587999999998</v>
      </c>
      <c r="J13" s="167">
        <v>3467.4340000000002</v>
      </c>
      <c r="K13" s="167">
        <v>27352.200720000001</v>
      </c>
      <c r="L13" s="167">
        <v>5274.650920000001</v>
      </c>
      <c r="M13" s="167">
        <v>5107.0680900000007</v>
      </c>
      <c r="N13" s="167">
        <v>71549.914810000002</v>
      </c>
      <c r="O13" s="198"/>
      <c r="P13" s="166">
        <f t="shared" si="1"/>
        <v>2016</v>
      </c>
      <c r="Q13" s="204">
        <f t="shared" si="2"/>
        <v>0.10927172812374653</v>
      </c>
      <c r="R13" s="204">
        <f t="shared" si="3"/>
        <v>0.28119863935254541</v>
      </c>
      <c r="S13" s="204">
        <f t="shared" si="4"/>
        <v>-0.1059207246716658</v>
      </c>
      <c r="T13" s="204">
        <f t="shared" si="5"/>
        <v>1.1816879984149598E-2</v>
      </c>
      <c r="U13" s="204">
        <f t="shared" si="6"/>
        <v>2.6253218879079832E-3</v>
      </c>
      <c r="V13" s="204">
        <f t="shared" si="7"/>
        <v>3.1397188769194617E-2</v>
      </c>
      <c r="W13" s="204">
        <f t="shared" si="8"/>
        <v>3.4038983263118716E-2</v>
      </c>
      <c r="X13" s="204">
        <f t="shared" si="9"/>
        <v>1.4844741645478887E-2</v>
      </c>
      <c r="Y13" s="204">
        <f t="shared" si="10"/>
        <v>-0.10604903082462191</v>
      </c>
      <c r="Z13" s="204">
        <f t="shared" si="11"/>
        <v>9.1140221834934421E-2</v>
      </c>
      <c r="AA13" s="204">
        <f t="shared" si="12"/>
        <v>3.2778993492946329E-2</v>
      </c>
      <c r="AB13" s="204">
        <f t="shared" si="13"/>
        <v>0.20119701273271429</v>
      </c>
      <c r="AC13" s="204">
        <f t="shared" si="14"/>
        <v>4.3382583241660777E-2</v>
      </c>
    </row>
    <row r="14" spans="1:29">
      <c r="A14" s="340">
        <v>2017</v>
      </c>
      <c r="B14" s="210">
        <v>1508.56521</v>
      </c>
      <c r="C14" s="210">
        <v>2367.0599200000001</v>
      </c>
      <c r="D14" s="210">
        <v>8711.2672200000015</v>
      </c>
      <c r="E14" s="210">
        <v>9787.6414299999979</v>
      </c>
      <c r="F14" s="210">
        <v>4350.5146100000002</v>
      </c>
      <c r="G14" s="210">
        <v>4683.0291200000001</v>
      </c>
      <c r="H14" s="210">
        <v>6222.82521</v>
      </c>
      <c r="I14" s="210">
        <v>787.25532999999996</v>
      </c>
      <c r="J14" s="210">
        <v>4455.4081100000003</v>
      </c>
      <c r="K14" s="210">
        <v>32120.702650000003</v>
      </c>
      <c r="L14" s="210">
        <v>6436.2553900000003</v>
      </c>
      <c r="M14" s="210">
        <v>6236.7158000000009</v>
      </c>
      <c r="N14" s="210">
        <v>87667.24000000002</v>
      </c>
      <c r="O14" s="198"/>
      <c r="P14" s="209">
        <f t="shared" si="1"/>
        <v>2017</v>
      </c>
      <c r="Q14" s="213">
        <f t="shared" si="2"/>
        <v>0.14551593861663736</v>
      </c>
      <c r="R14" s="213">
        <f t="shared" si="3"/>
        <v>0.1594517416268102</v>
      </c>
      <c r="S14" s="213">
        <f t="shared" si="4"/>
        <v>0.18994379635241132</v>
      </c>
      <c r="T14" s="213">
        <f t="shared" si="5"/>
        <v>0.27616200639376376</v>
      </c>
      <c r="U14" s="213">
        <f t="shared" si="6"/>
        <v>0.36241581790737554</v>
      </c>
      <c r="V14" s="213">
        <f t="shared" si="7"/>
        <v>0.51283211562573427</v>
      </c>
      <c r="W14" s="213">
        <f t="shared" si="8"/>
        <v>0.22943386098087726</v>
      </c>
      <c r="X14" s="213">
        <f t="shared" si="9"/>
        <v>0.21217676865132074</v>
      </c>
      <c r="Y14" s="213">
        <f t="shared" si="10"/>
        <v>0.28492946368986405</v>
      </c>
      <c r="Z14" s="213">
        <f t="shared" si="11"/>
        <v>0.17433704800627847</v>
      </c>
      <c r="AA14" s="213">
        <f t="shared" si="12"/>
        <v>0.22022395180608445</v>
      </c>
      <c r="AB14" s="213">
        <f t="shared" si="13"/>
        <v>0.22119299960224348</v>
      </c>
      <c r="AC14" s="213">
        <f t="shared" si="14"/>
        <v>0.22525987952325854</v>
      </c>
    </row>
    <row r="15" spans="1:29">
      <c r="A15" s="339">
        <v>2018</v>
      </c>
      <c r="B15" s="167">
        <v>1262.80027</v>
      </c>
      <c r="C15" s="167">
        <v>1937.9027100000001</v>
      </c>
      <c r="D15" s="167">
        <v>6324.8797599999998</v>
      </c>
      <c r="E15" s="167">
        <v>8136.0408800000005</v>
      </c>
      <c r="F15" s="167">
        <v>3819.2154</v>
      </c>
      <c r="G15" s="167">
        <v>4139.8200800000004</v>
      </c>
      <c r="H15" s="167">
        <v>5296.8110999999999</v>
      </c>
      <c r="I15" s="167">
        <v>687.25716</v>
      </c>
      <c r="J15" s="167">
        <v>3637.99604</v>
      </c>
      <c r="K15" s="167">
        <v>30436.313050000001</v>
      </c>
      <c r="L15" s="167">
        <v>5661.4322500000007</v>
      </c>
      <c r="M15" s="167">
        <v>5481.0970100000004</v>
      </c>
      <c r="N15" s="167">
        <v>76821.565709999995</v>
      </c>
      <c r="O15" s="198"/>
      <c r="P15" s="166">
        <f t="shared" si="1"/>
        <v>2018</v>
      </c>
      <c r="Q15" s="204">
        <f t="shared" si="2"/>
        <v>-0.16291303708375993</v>
      </c>
      <c r="R15" s="204">
        <f t="shared" si="3"/>
        <v>-0.18130390632443305</v>
      </c>
      <c r="S15" s="204">
        <f t="shared" si="4"/>
        <v>-0.27394263081737968</v>
      </c>
      <c r="T15" s="204">
        <f t="shared" si="5"/>
        <v>-0.16874346713782273</v>
      </c>
      <c r="U15" s="204">
        <f t="shared" si="6"/>
        <v>-0.1221233020982776</v>
      </c>
      <c r="V15" s="204">
        <f t="shared" si="7"/>
        <v>-0.11599523002752532</v>
      </c>
      <c r="W15" s="204">
        <f t="shared" si="8"/>
        <v>-0.14880927532913946</v>
      </c>
      <c r="X15" s="204">
        <f t="shared" si="9"/>
        <v>-0.12702126767436428</v>
      </c>
      <c r="Y15" s="204">
        <f t="shared" si="10"/>
        <v>-0.18346513940335762</v>
      </c>
      <c r="Z15" s="204">
        <f t="shared" si="11"/>
        <v>-5.2439375886442541E-2</v>
      </c>
      <c r="AA15" s="204">
        <f t="shared" si="12"/>
        <v>-0.12038415088435439</v>
      </c>
      <c r="AB15" s="204">
        <f t="shared" si="13"/>
        <v>-0.12115652119341402</v>
      </c>
      <c r="AC15" s="204">
        <f t="shared" si="14"/>
        <v>-0.12371410677466321</v>
      </c>
    </row>
    <row r="16" spans="1:29">
      <c r="A16" s="340">
        <v>2019</v>
      </c>
      <c r="B16" s="210">
        <v>1487.5985000000001</v>
      </c>
      <c r="C16" s="210">
        <v>2409.09854</v>
      </c>
      <c r="D16" s="210">
        <v>8569.5121500000005</v>
      </c>
      <c r="E16" s="210">
        <v>9733.6389200000031</v>
      </c>
      <c r="F16" s="210">
        <v>4899.2345800000003</v>
      </c>
      <c r="G16" s="210">
        <v>2162.70291</v>
      </c>
      <c r="H16" s="210">
        <v>6191.0732900000003</v>
      </c>
      <c r="I16" s="210">
        <v>697.27132999999992</v>
      </c>
      <c r="J16" s="210">
        <v>4182.8734300000006</v>
      </c>
      <c r="K16" s="210">
        <v>34085.727370000001</v>
      </c>
      <c r="L16" s="210">
        <v>8505.5399900000011</v>
      </c>
      <c r="M16" s="210">
        <v>6657.1023599999962</v>
      </c>
      <c r="N16" s="210">
        <v>89581.373370000001</v>
      </c>
      <c r="O16" s="198"/>
      <c r="P16" s="209">
        <f t="shared" si="1"/>
        <v>2019</v>
      </c>
      <c r="Q16" s="213">
        <f t="shared" si="2"/>
        <v>0.17801566513760725</v>
      </c>
      <c r="R16" s="213">
        <f t="shared" si="3"/>
        <v>0.24314730949522212</v>
      </c>
      <c r="S16" s="213">
        <f t="shared" si="4"/>
        <v>0.35488933784885113</v>
      </c>
      <c r="T16" s="213">
        <f t="shared" si="5"/>
        <v>0.19636062103955432</v>
      </c>
      <c r="U16" s="213">
        <f t="shared" si="6"/>
        <v>0.28278561612419151</v>
      </c>
      <c r="V16" s="213">
        <f t="shared" si="7"/>
        <v>-0.47758528916551379</v>
      </c>
      <c r="W16" s="213">
        <f t="shared" si="8"/>
        <v>0.16883029677988715</v>
      </c>
      <c r="X16" s="213">
        <f t="shared" si="9"/>
        <v>1.4571212324655747E-2</v>
      </c>
      <c r="Y16" s="213">
        <f t="shared" si="10"/>
        <v>0.14977404703277264</v>
      </c>
      <c r="Z16" s="213">
        <f t="shared" si="11"/>
        <v>0.11990329820845358</v>
      </c>
      <c r="AA16" s="213">
        <f t="shared" si="12"/>
        <v>0.50236541115545452</v>
      </c>
      <c r="AB16" s="213">
        <f t="shared" si="13"/>
        <v>0.21455656556605907</v>
      </c>
      <c r="AC16" s="213">
        <f t="shared" si="14"/>
        <v>0.16609668837222147</v>
      </c>
    </row>
    <row r="17" spans="1:29">
      <c r="A17" s="339">
        <v>2020</v>
      </c>
      <c r="B17" s="167">
        <v>1720.55618</v>
      </c>
      <c r="C17" s="167">
        <v>2641.4550399999998</v>
      </c>
      <c r="D17" s="167">
        <v>12276.76627</v>
      </c>
      <c r="E17" s="167">
        <v>11148.07749</v>
      </c>
      <c r="F17" s="167">
        <v>6130.4204300000001</v>
      </c>
      <c r="G17" s="167">
        <v>2552.4637900000002</v>
      </c>
      <c r="H17" s="167">
        <v>6718.2195499999998</v>
      </c>
      <c r="I17" s="167">
        <v>652.61466000000007</v>
      </c>
      <c r="J17" s="167">
        <v>4045.5971300000001</v>
      </c>
      <c r="K17" s="167">
        <v>41569.861769999996</v>
      </c>
      <c r="L17" s="167">
        <v>9571.4745099999982</v>
      </c>
      <c r="M17" s="167">
        <v>7542.297590000001</v>
      </c>
      <c r="N17" s="167">
        <v>106569.80441000001</v>
      </c>
      <c r="O17" s="198"/>
      <c r="P17" s="166">
        <f t="shared" si="1"/>
        <v>2020</v>
      </c>
      <c r="Q17" s="204">
        <f t="shared" si="2"/>
        <v>0.15659983523780108</v>
      </c>
      <c r="R17" s="204">
        <f t="shared" si="3"/>
        <v>9.6449562415989787E-2</v>
      </c>
      <c r="S17" s="204">
        <f t="shared" si="4"/>
        <v>0.43260970462595116</v>
      </c>
      <c r="T17" s="204">
        <f t="shared" si="5"/>
        <v>0.14531446888724275</v>
      </c>
      <c r="U17" s="204">
        <f t="shared" si="6"/>
        <v>0.25130167374022738</v>
      </c>
      <c r="V17" s="204">
        <f t="shared" si="7"/>
        <v>0.18021933488774944</v>
      </c>
      <c r="W17" s="204">
        <f t="shared" si="8"/>
        <v>8.5146183110360152E-2</v>
      </c>
      <c r="X17" s="204">
        <f t="shared" si="9"/>
        <v>-6.4044896267282159E-2</v>
      </c>
      <c r="Y17" s="204">
        <f t="shared" si="10"/>
        <v>-3.2818659779528692E-2</v>
      </c>
      <c r="Z17" s="204">
        <f t="shared" si="11"/>
        <v>0.2195679827735475</v>
      </c>
      <c r="AA17" s="204">
        <f t="shared" si="12"/>
        <v>0.12532238061936352</v>
      </c>
      <c r="AB17" s="204">
        <f t="shared" si="13"/>
        <v>0.13297004944956337</v>
      </c>
      <c r="AC17" s="204">
        <f t="shared" si="14"/>
        <v>0.18964244910414929</v>
      </c>
    </row>
    <row r="18" spans="1:29">
      <c r="A18" s="340">
        <v>2021</v>
      </c>
      <c r="B18" s="210">
        <v>1887.4007900000001</v>
      </c>
      <c r="C18" s="210">
        <v>3302.8168300000002</v>
      </c>
      <c r="D18" s="210">
        <v>14437.446149999998</v>
      </c>
      <c r="E18" s="210">
        <v>13811.019540000003</v>
      </c>
      <c r="F18" s="210">
        <v>5434.1771200000003</v>
      </c>
      <c r="G18" s="210">
        <v>3548.01847</v>
      </c>
      <c r="H18" s="210">
        <v>6544.3034900000002</v>
      </c>
      <c r="I18" s="210">
        <v>663.38847999999996</v>
      </c>
      <c r="J18" s="210">
        <v>3799.4592400000001</v>
      </c>
      <c r="K18" s="210">
        <v>48548.538120000005</v>
      </c>
      <c r="L18" s="210">
        <v>10964.990169999999</v>
      </c>
      <c r="M18" s="210">
        <v>7860.0954299999985</v>
      </c>
      <c r="N18" s="210">
        <v>120801.65383000001</v>
      </c>
      <c r="O18" s="198"/>
      <c r="P18" s="209">
        <f t="shared" si="1"/>
        <v>2021</v>
      </c>
      <c r="Q18" s="213">
        <f t="shared" si="2"/>
        <v>9.6971323540275378E-2</v>
      </c>
      <c r="R18" s="213">
        <f t="shared" si="3"/>
        <v>0.25037783342320319</v>
      </c>
      <c r="S18" s="213">
        <f t="shared" si="4"/>
        <v>0.17599747624746453</v>
      </c>
      <c r="T18" s="213">
        <f t="shared" si="5"/>
        <v>0.23887006996396498</v>
      </c>
      <c r="U18" s="213">
        <f t="shared" si="6"/>
        <v>-0.11357186965397081</v>
      </c>
      <c r="V18" s="213">
        <f t="shared" si="7"/>
        <v>0.39003674955169476</v>
      </c>
      <c r="W18" s="213">
        <f t="shared" si="8"/>
        <v>-2.5887224837717548E-2</v>
      </c>
      <c r="X18" s="213">
        <f t="shared" si="9"/>
        <v>1.6508700555393441E-2</v>
      </c>
      <c r="Y18" s="213">
        <f t="shared" si="10"/>
        <v>-6.0840929556423728E-2</v>
      </c>
      <c r="Z18" s="213">
        <f t="shared" si="11"/>
        <v>0.16787826691875973</v>
      </c>
      <c r="AA18" s="213">
        <f t="shared" si="12"/>
        <v>0.14559048958904874</v>
      </c>
      <c r="AB18" s="213">
        <f t="shared" si="13"/>
        <v>4.2135415131504761E-2</v>
      </c>
      <c r="AC18" s="213">
        <f t="shared" si="14"/>
        <v>0.13354485821562179</v>
      </c>
    </row>
    <row r="19" spans="1:29">
      <c r="A19" s="339">
        <v>2022</v>
      </c>
      <c r="B19" s="167">
        <v>1679.17193</v>
      </c>
      <c r="C19" s="167">
        <v>2760.8713600000005</v>
      </c>
      <c r="D19" s="167">
        <v>11469.346089999999</v>
      </c>
      <c r="E19" s="167">
        <v>10992.759480000004</v>
      </c>
      <c r="F19" s="167">
        <v>4566.8090599999996</v>
      </c>
      <c r="G19" s="167">
        <v>3387.3666699999999</v>
      </c>
      <c r="H19" s="167">
        <v>5380.4754599999997</v>
      </c>
      <c r="I19" s="167">
        <v>619.36168000000009</v>
      </c>
      <c r="J19" s="167">
        <v>3095.9834300000002</v>
      </c>
      <c r="K19" s="167">
        <v>40297.980320000002</v>
      </c>
      <c r="L19" s="167">
        <v>9630.546739999998</v>
      </c>
      <c r="M19" s="167">
        <v>7634.6146100000005</v>
      </c>
      <c r="N19" s="167">
        <v>101515.28683000001</v>
      </c>
      <c r="O19" s="198"/>
      <c r="P19" s="166">
        <f t="shared" si="1"/>
        <v>2022</v>
      </c>
      <c r="Q19" s="204">
        <f t="shared" si="2"/>
        <v>-0.1103257247232583</v>
      </c>
      <c r="R19" s="204">
        <f t="shared" si="3"/>
        <v>-0.16408583881413719</v>
      </c>
      <c r="S19" s="204">
        <f t="shared" si="4"/>
        <v>-0.20558345493811581</v>
      </c>
      <c r="T19" s="204">
        <f t="shared" si="5"/>
        <v>-0.20405879897842782</v>
      </c>
      <c r="U19" s="204">
        <f t="shared" si="6"/>
        <v>-0.15961350556788634</v>
      </c>
      <c r="V19" s="204">
        <f t="shared" si="7"/>
        <v>-4.5279302055042603E-2</v>
      </c>
      <c r="W19" s="204">
        <f t="shared" si="8"/>
        <v>-0.17783833402261739</v>
      </c>
      <c r="X19" s="204">
        <f t="shared" si="9"/>
        <v>-6.6366542873942946E-2</v>
      </c>
      <c r="Y19" s="204">
        <f t="shared" si="10"/>
        <v>-0.18515156119953535</v>
      </c>
      <c r="Z19" s="204">
        <f t="shared" si="11"/>
        <v>-0.16994451572582181</v>
      </c>
      <c r="AA19" s="204">
        <f t="shared" si="12"/>
        <v>-0.12170037631689012</v>
      </c>
      <c r="AB19" s="204">
        <f t="shared" si="13"/>
        <v>-2.8686778933929347E-2</v>
      </c>
      <c r="AC19" s="204">
        <f t="shared" si="14"/>
        <v>-0.15965317020527747</v>
      </c>
    </row>
    <row r="20" spans="1:29">
      <c r="A20" s="340">
        <v>2023</v>
      </c>
      <c r="B20" s="210">
        <v>1788.72596</v>
      </c>
      <c r="C20" s="210">
        <v>3099.1350200000002</v>
      </c>
      <c r="D20" s="210">
        <v>10935.845589999999</v>
      </c>
      <c r="E20" s="210">
        <v>12621.91992</v>
      </c>
      <c r="F20" s="210">
        <v>3974.7834900000003</v>
      </c>
      <c r="G20" s="210">
        <v>4340.1307800000004</v>
      </c>
      <c r="H20" s="210">
        <v>6149.2001799999998</v>
      </c>
      <c r="I20" s="210">
        <v>608.30628999999999</v>
      </c>
      <c r="J20" s="210">
        <v>4499.7613189822687</v>
      </c>
      <c r="K20" s="210">
        <v>48979.397700000001</v>
      </c>
      <c r="L20" s="210">
        <v>11053.134669999999</v>
      </c>
      <c r="M20" s="210">
        <v>8464.7616299999972</v>
      </c>
      <c r="N20" s="210">
        <v>116515.10254898226</v>
      </c>
      <c r="O20" s="198"/>
      <c r="P20" s="209">
        <f t="shared" si="1"/>
        <v>2023</v>
      </c>
      <c r="Q20" s="213">
        <f t="shared" si="2"/>
        <v>6.5242890285808874E-2</v>
      </c>
      <c r="R20" s="213">
        <f t="shared" si="3"/>
        <v>0.12252061609998366</v>
      </c>
      <c r="S20" s="213">
        <f t="shared" si="4"/>
        <v>-4.6515337126774248E-2</v>
      </c>
      <c r="T20" s="213">
        <f t="shared" si="5"/>
        <v>0.14820304610175961</v>
      </c>
      <c r="U20" s="213">
        <f t="shared" si="6"/>
        <v>-0.12963659356496049</v>
      </c>
      <c r="V20" s="213">
        <f t="shared" si="7"/>
        <v>0.2812698484749514</v>
      </c>
      <c r="W20" s="213">
        <f t="shared" si="8"/>
        <v>0.14287300921915191</v>
      </c>
      <c r="X20" s="213">
        <f t="shared" si="9"/>
        <v>-1.784965127322713E-2</v>
      </c>
      <c r="Y20" s="213">
        <f t="shared" si="10"/>
        <v>0.45341905753748435</v>
      </c>
      <c r="Z20" s="213">
        <f t="shared" si="11"/>
        <v>0.21543058265109605</v>
      </c>
      <c r="AA20" s="213">
        <f t="shared" si="12"/>
        <v>0.14771621678459357</v>
      </c>
      <c r="AB20" s="213">
        <f t="shared" si="13"/>
        <v>0.10873463329932198</v>
      </c>
      <c r="AC20" s="213">
        <f t="shared" si="14"/>
        <v>0.14775918176837055</v>
      </c>
    </row>
    <row r="21" spans="1:29">
      <c r="A21" s="341" t="s">
        <v>431</v>
      </c>
      <c r="B21" s="169">
        <v>1737.1063100000001</v>
      </c>
      <c r="C21" s="169">
        <v>3374.4771700000001</v>
      </c>
      <c r="D21" s="169">
        <v>11755.757949999999</v>
      </c>
      <c r="E21" s="169">
        <v>11055.717879999998</v>
      </c>
      <c r="F21" s="169">
        <v>4549.7207600000002</v>
      </c>
      <c r="G21" s="169">
        <v>5131.39743</v>
      </c>
      <c r="H21" s="169">
        <v>6310.6814299999996</v>
      </c>
      <c r="I21" s="169">
        <v>637.63027</v>
      </c>
      <c r="J21" s="169">
        <v>4399.4230953717406</v>
      </c>
      <c r="K21" s="169">
        <v>62185.685319999997</v>
      </c>
      <c r="L21" s="169">
        <v>10811.294689999997</v>
      </c>
      <c r="M21" s="169">
        <v>4744.0966700000008</v>
      </c>
      <c r="N21" s="169">
        <v>126692.98897537173</v>
      </c>
      <c r="O21" s="198"/>
      <c r="P21" s="168" t="str">
        <f t="shared" si="1"/>
        <v>2024</v>
      </c>
      <c r="Q21" s="205">
        <f t="shared" si="2"/>
        <v>-2.8858333335755826E-2</v>
      </c>
      <c r="R21" s="205">
        <f t="shared" si="3"/>
        <v>8.8844838389777525E-2</v>
      </c>
      <c r="S21" s="205">
        <f t="shared" si="4"/>
        <v>7.4974756478799254E-2</v>
      </c>
      <c r="T21" s="205">
        <f t="shared" si="5"/>
        <v>-0.12408587995541664</v>
      </c>
      <c r="U21" s="205">
        <f t="shared" si="6"/>
        <v>0.14464618549575392</v>
      </c>
      <c r="V21" s="205">
        <f t="shared" si="7"/>
        <v>0.18231401082342491</v>
      </c>
      <c r="W21" s="205">
        <f t="shared" si="8"/>
        <v>2.6260529056316928E-2</v>
      </c>
      <c r="X21" s="205">
        <f t="shared" si="9"/>
        <v>4.8205945725137811E-2</v>
      </c>
      <c r="Y21" s="205">
        <f t="shared" si="10"/>
        <v>-2.2298565745532017E-2</v>
      </c>
      <c r="Z21" s="205">
        <f t="shared" si="11"/>
        <v>0.26962944095165953</v>
      </c>
      <c r="AA21" s="205">
        <f t="shared" si="12"/>
        <v>-2.1879764177341943E-2</v>
      </c>
      <c r="AB21" s="205">
        <f t="shared" si="13"/>
        <v>-0.43954751741780562</v>
      </c>
      <c r="AC21" s="205">
        <f t="shared" si="14"/>
        <v>8.7352507990204442E-2</v>
      </c>
    </row>
    <row r="22" spans="1:29">
      <c r="A22" s="198"/>
      <c r="B22" s="198"/>
      <c r="C22" s="198"/>
      <c r="D22" s="198"/>
      <c r="E22" s="198"/>
      <c r="F22" s="198"/>
      <c r="G22" s="198"/>
      <c r="H22" s="198"/>
      <c r="I22" s="198"/>
      <c r="J22" s="198"/>
      <c r="K22" s="374"/>
      <c r="L22" s="198"/>
      <c r="M22" s="198"/>
      <c r="N22" s="198"/>
      <c r="O22" s="198"/>
      <c r="P22" s="198"/>
      <c r="Q22" s="198"/>
      <c r="R22" s="198"/>
      <c r="S22" s="198"/>
      <c r="T22" s="198"/>
      <c r="U22" s="198"/>
      <c r="V22" s="198"/>
      <c r="W22" s="198"/>
      <c r="X22" s="198"/>
      <c r="Y22" s="198"/>
      <c r="Z22" s="198"/>
      <c r="AA22" s="198"/>
      <c r="AB22" s="198"/>
      <c r="AC22" s="198"/>
    </row>
    <row r="23" spans="1:29">
      <c r="A23" s="214" t="s">
        <v>88</v>
      </c>
      <c r="B23" s="215">
        <f>AVERAGE(B$7:B$21)</f>
        <v>1484.6882460000002</v>
      </c>
      <c r="C23" s="215">
        <f t="shared" ref="C23:N23" si="15">AVERAGE(C$7:C$21)</f>
        <v>2391.8961520000003</v>
      </c>
      <c r="D23" s="215">
        <f t="shared" si="15"/>
        <v>8072.066311333333</v>
      </c>
      <c r="E23" s="215">
        <f t="shared" si="15"/>
        <v>9264.150302</v>
      </c>
      <c r="F23" s="215">
        <f t="shared" si="15"/>
        <v>3882.5393446666671</v>
      </c>
      <c r="G23" s="215">
        <f t="shared" si="15"/>
        <v>3272.7678786666665</v>
      </c>
      <c r="H23" s="215">
        <f t="shared" si="15"/>
        <v>5267.5051999999996</v>
      </c>
      <c r="I23" s="215">
        <f t="shared" si="15"/>
        <v>676.68788599999993</v>
      </c>
      <c r="J23" s="215">
        <f t="shared" si="15"/>
        <v>3878.7036442902672</v>
      </c>
      <c r="K23" s="215">
        <f t="shared" si="15"/>
        <v>32840.125417333336</v>
      </c>
      <c r="L23" s="215">
        <f t="shared" si="15"/>
        <v>7079.014150666666</v>
      </c>
      <c r="M23" s="215">
        <f t="shared" si="15"/>
        <v>6204.4678366666658</v>
      </c>
      <c r="N23" s="215">
        <f t="shared" si="15"/>
        <v>84314.612369623588</v>
      </c>
      <c r="O23" s="198"/>
      <c r="P23" s="198"/>
      <c r="Q23" s="198"/>
      <c r="R23" s="198"/>
      <c r="S23" s="198"/>
      <c r="T23" s="198"/>
      <c r="U23" s="198"/>
      <c r="V23" s="198"/>
      <c r="W23" s="198"/>
      <c r="X23" s="198"/>
      <c r="Y23" s="198"/>
      <c r="Z23" s="198"/>
      <c r="AA23" s="198"/>
      <c r="AB23" s="198"/>
      <c r="AC23" s="198"/>
    </row>
    <row r="24" spans="1:29">
      <c r="A24" s="214" t="s">
        <v>109</v>
      </c>
      <c r="B24" s="216">
        <f>B21/B20-1</f>
        <v>-2.8858333335755826E-2</v>
      </c>
      <c r="C24" s="216">
        <f t="shared" ref="C24:N24" si="16">C21/C20-1</f>
        <v>8.8844838389777525E-2</v>
      </c>
      <c r="D24" s="216">
        <f t="shared" si="16"/>
        <v>7.4974756478799254E-2</v>
      </c>
      <c r="E24" s="216">
        <f t="shared" si="16"/>
        <v>-0.12408587995541664</v>
      </c>
      <c r="F24" s="216">
        <f t="shared" si="16"/>
        <v>0.14464618549575392</v>
      </c>
      <c r="G24" s="216">
        <f t="shared" si="16"/>
        <v>0.18231401082342491</v>
      </c>
      <c r="H24" s="216">
        <f t="shared" si="16"/>
        <v>2.6260529056316928E-2</v>
      </c>
      <c r="I24" s="216">
        <f t="shared" si="16"/>
        <v>4.8205945725137811E-2</v>
      </c>
      <c r="J24" s="216">
        <f t="shared" si="16"/>
        <v>-2.2298565745532017E-2</v>
      </c>
      <c r="K24" s="216">
        <f t="shared" si="16"/>
        <v>0.26962944095165953</v>
      </c>
      <c r="L24" s="216">
        <f t="shared" si="16"/>
        <v>-2.1879764177341943E-2</v>
      </c>
      <c r="M24" s="216">
        <f t="shared" si="16"/>
        <v>-0.43954751741780562</v>
      </c>
      <c r="N24" s="216">
        <f t="shared" si="16"/>
        <v>8.7352507990204442E-2</v>
      </c>
      <c r="O24" s="198"/>
      <c r="P24" s="198"/>
      <c r="Q24" s="198"/>
      <c r="R24" s="198"/>
      <c r="S24" s="198"/>
      <c r="T24" s="198"/>
      <c r="U24" s="198"/>
      <c r="V24" s="198"/>
      <c r="W24" s="198"/>
      <c r="X24" s="198"/>
      <c r="Y24" s="198"/>
      <c r="Z24" s="198"/>
      <c r="AA24" s="198"/>
      <c r="AB24" s="198"/>
      <c r="AC24" s="198"/>
    </row>
    <row r="25" spans="1:29">
      <c r="A25" s="217" t="s">
        <v>402</v>
      </c>
      <c r="B25" s="218">
        <f>((B21/B16)^(1/5))-1</f>
        <v>3.1497389530868558E-2</v>
      </c>
      <c r="C25" s="218">
        <f t="shared" ref="C25:N25" si="17">((C21/C16)^(1/5))-1</f>
        <v>6.9720665807945892E-2</v>
      </c>
      <c r="D25" s="218">
        <f t="shared" si="17"/>
        <v>6.5268063853187286E-2</v>
      </c>
      <c r="E25" s="218">
        <f t="shared" si="17"/>
        <v>2.5799169813164546E-2</v>
      </c>
      <c r="F25" s="218">
        <f t="shared" si="17"/>
        <v>-1.4693604757964218E-2</v>
      </c>
      <c r="G25" s="218">
        <f t="shared" si="17"/>
        <v>0.18863292924233721</v>
      </c>
      <c r="H25" s="218">
        <f t="shared" si="17"/>
        <v>3.8343725044749366E-3</v>
      </c>
      <c r="I25" s="218">
        <f t="shared" si="17"/>
        <v>-1.7724247754219546E-2</v>
      </c>
      <c r="J25" s="218">
        <f t="shared" si="17"/>
        <v>1.0146123140279295E-2</v>
      </c>
      <c r="K25" s="218">
        <f t="shared" si="17"/>
        <v>0.12777787893462289</v>
      </c>
      <c r="L25" s="218">
        <f t="shared" si="17"/>
        <v>4.9144148901351992E-2</v>
      </c>
      <c r="M25" s="218">
        <f t="shared" si="17"/>
        <v>-6.5512150207188036E-2</v>
      </c>
      <c r="N25" s="218">
        <f t="shared" si="17"/>
        <v>7.1783268881700169E-2</v>
      </c>
      <c r="O25" s="198"/>
      <c r="P25" s="198"/>
      <c r="Q25" s="198"/>
      <c r="R25" s="198"/>
      <c r="S25" s="198"/>
      <c r="T25" s="198"/>
      <c r="U25" s="198"/>
      <c r="V25" s="198"/>
      <c r="W25" s="198"/>
      <c r="X25" s="198"/>
      <c r="Y25" s="198"/>
      <c r="Z25" s="198"/>
      <c r="AA25" s="198"/>
      <c r="AB25" s="198"/>
      <c r="AC25" s="198"/>
    </row>
    <row r="26" spans="1:29">
      <c r="A26" s="217" t="s">
        <v>403</v>
      </c>
      <c r="B26" s="218">
        <f>((B21/B11)^(1/10))-1</f>
        <v>3.0304546487947004E-2</v>
      </c>
      <c r="C26" s="218">
        <f t="shared" ref="C26:N26" si="18">((C21/C11)^(1/10))-1</f>
        <v>4.8802048301349155E-2</v>
      </c>
      <c r="D26" s="218">
        <f t="shared" si="18"/>
        <v>6.948362847234324E-2</v>
      </c>
      <c r="E26" s="218">
        <f t="shared" si="18"/>
        <v>3.4912284579227126E-2</v>
      </c>
      <c r="F26" s="218">
        <f t="shared" si="18"/>
        <v>3.4754902934968745E-2</v>
      </c>
      <c r="G26" s="218">
        <f t="shared" si="18"/>
        <v>5.2396574444515842E-2</v>
      </c>
      <c r="H26" s="218">
        <f t="shared" si="18"/>
        <v>3.7242028491123458E-2</v>
      </c>
      <c r="I26" s="218">
        <f t="shared" si="18"/>
        <v>-1.6471061809614884E-2</v>
      </c>
      <c r="J26" s="218">
        <f t="shared" si="18"/>
        <v>9.2387834005704939E-3</v>
      </c>
      <c r="K26" s="218">
        <f t="shared" si="18"/>
        <v>8.9740231737420739E-2</v>
      </c>
      <c r="L26" s="218">
        <f t="shared" si="18"/>
        <v>7.4034217804024083E-2</v>
      </c>
      <c r="M26" s="218">
        <f t="shared" si="18"/>
        <v>-1.1696663136717911E-2</v>
      </c>
      <c r="N26" s="218">
        <f t="shared" si="18"/>
        <v>6.1655434374745521E-2</v>
      </c>
      <c r="O26" s="198"/>
      <c r="P26" s="198"/>
      <c r="Q26" s="198"/>
      <c r="R26" s="198"/>
      <c r="S26" s="198"/>
      <c r="T26" s="198"/>
      <c r="U26" s="198"/>
      <c r="V26" s="198"/>
      <c r="W26" s="198"/>
      <c r="X26" s="198"/>
      <c r="Y26" s="198"/>
      <c r="Z26" s="198"/>
      <c r="AA26" s="198"/>
      <c r="AB26" s="198"/>
      <c r="AC26" s="198"/>
    </row>
    <row r="27" spans="1:29">
      <c r="A27" s="198"/>
      <c r="B27" s="198"/>
      <c r="C27" s="198"/>
      <c r="D27" s="198"/>
      <c r="E27" s="198"/>
      <c r="F27" s="198"/>
      <c r="G27" s="198"/>
      <c r="H27" s="198"/>
      <c r="I27" s="198"/>
      <c r="J27" s="198"/>
      <c r="K27" s="198"/>
      <c r="L27" s="198"/>
      <c r="M27" s="198"/>
      <c r="N27" s="198"/>
      <c r="O27" s="198"/>
      <c r="P27" s="198"/>
      <c r="Q27" s="237"/>
      <c r="R27" s="237"/>
      <c r="S27" s="237"/>
      <c r="T27" s="237"/>
      <c r="U27" s="237"/>
      <c r="V27" s="237"/>
      <c r="W27" s="237"/>
      <c r="X27" s="237"/>
      <c r="Y27" s="237"/>
      <c r="Z27" s="237"/>
      <c r="AA27" s="237"/>
      <c r="AB27" s="237"/>
      <c r="AC27" s="237"/>
    </row>
    <row r="28" spans="1:29" s="117" customFormat="1" ht="10.15" customHeight="1">
      <c r="A28" s="117" t="s">
        <v>445</v>
      </c>
    </row>
    <row r="29" spans="1:29" s="117" customFormat="1" ht="11.25">
      <c r="A29" s="117" t="s">
        <v>362</v>
      </c>
    </row>
  </sheetData>
  <hyperlinks>
    <hyperlink ref="A1" location="Contents!B3" display="Return to the Table of Contents" xr:uid="{48B218F2-B14B-4788-9CA5-EE74925111EB}"/>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3"/>
  <dimension ref="A1:M27"/>
  <sheetViews>
    <sheetView showGridLines="0" workbookViewId="0">
      <selection activeCell="A3" sqref="A3"/>
    </sheetView>
  </sheetViews>
  <sheetFormatPr defaultColWidth="9" defaultRowHeight="12.75"/>
  <cols>
    <col min="1" max="1" width="10.625" style="198" customWidth="1"/>
    <col min="2" max="12" width="9.625" style="198" customWidth="1"/>
    <col min="13" max="13" width="8.625" style="198" customWidth="1"/>
    <col min="14" max="14" width="2.625" style="198" customWidth="1"/>
    <col min="15" max="16384" width="9" style="198"/>
  </cols>
  <sheetData>
    <row r="1" spans="1:13">
      <c r="A1" s="197" t="s">
        <v>48</v>
      </c>
    </row>
    <row r="3" spans="1:13" s="201" customFormat="1">
      <c r="A3" s="236" t="s">
        <v>120</v>
      </c>
      <c r="B3" s="200"/>
      <c r="C3" s="200"/>
      <c r="D3" s="200"/>
      <c r="E3" s="200"/>
      <c r="F3" s="200"/>
      <c r="G3" s="200"/>
      <c r="H3" s="200"/>
      <c r="I3" s="200"/>
      <c r="J3" s="200"/>
      <c r="K3" s="200"/>
      <c r="L3" s="200"/>
      <c r="M3" s="200"/>
    </row>
    <row r="4" spans="1:13">
      <c r="A4" s="202"/>
      <c r="B4" s="203"/>
      <c r="C4" s="203"/>
      <c r="D4" s="203"/>
      <c r="E4" s="203"/>
      <c r="F4" s="202"/>
      <c r="G4" s="203"/>
      <c r="H4" s="203"/>
      <c r="I4" s="203"/>
      <c r="J4" s="203"/>
      <c r="K4" s="203"/>
      <c r="L4" s="203"/>
      <c r="M4" s="203"/>
    </row>
    <row r="5" spans="1:13" ht="14.25" customHeight="1">
      <c r="A5" s="236"/>
      <c r="B5" s="343"/>
      <c r="C5" s="343"/>
      <c r="D5" s="343"/>
      <c r="E5" s="343"/>
      <c r="F5" s="343"/>
      <c r="G5" s="343"/>
      <c r="H5" s="343"/>
      <c r="I5" s="343"/>
      <c r="J5" s="343"/>
      <c r="K5" s="343"/>
      <c r="L5" s="343"/>
      <c r="M5" s="211"/>
    </row>
    <row r="6" spans="1:13" s="224" customFormat="1" ht="13.5" customHeight="1">
      <c r="A6" s="365" t="s">
        <v>419</v>
      </c>
      <c r="B6" s="342" t="str">
        <f>'1-11'!B6</f>
        <v>Australia</v>
      </c>
      <c r="C6" s="342" t="str">
        <f>'1-11'!C6</f>
        <v>Canada</v>
      </c>
      <c r="D6" s="342" t="str">
        <f>'1-11'!D6</f>
        <v>China</v>
      </c>
      <c r="E6" s="342" t="str">
        <f>'1-11'!E6</f>
        <v>EU</v>
      </c>
      <c r="F6" s="342" t="str">
        <f>'1-11'!F6</f>
        <v>HK</v>
      </c>
      <c r="G6" s="342" t="str">
        <f>'1-11'!G6</f>
        <v>India</v>
      </c>
      <c r="H6" s="342" t="str">
        <f>'1-11'!H6</f>
        <v>Japan</v>
      </c>
      <c r="I6" s="342" t="str">
        <f>'1-11'!I6</f>
        <v>Singapore</v>
      </c>
      <c r="J6" s="342" t="str">
        <f>'1-11'!J6</f>
        <v>UK</v>
      </c>
      <c r="K6" s="342" t="str">
        <f>'1-11'!K6</f>
        <v>US</v>
      </c>
      <c r="L6" s="342" t="str">
        <f>'1-11'!L6</f>
        <v>DM</v>
      </c>
      <c r="M6" s="342" t="str">
        <f>'1-11'!M6</f>
        <v>EM</v>
      </c>
    </row>
    <row r="7" spans="1:13">
      <c r="A7" s="166">
        <f>'1-11'!A7</f>
        <v>2010</v>
      </c>
      <c r="B7" s="204">
        <f>'1-11'!B7/'1-11'!$N7</f>
        <v>2.5593039334266855E-2</v>
      </c>
      <c r="C7" s="204">
        <f>'1-11'!C7/'1-11'!$N7</f>
        <v>3.8190670587345363E-2</v>
      </c>
      <c r="D7" s="204">
        <f>'1-11'!D7/'1-11'!$N7</f>
        <v>7.0873388495083345E-2</v>
      </c>
      <c r="E7" s="204">
        <f>'1-11'!E7/'1-11'!$N7</f>
        <v>0.12600288881777968</v>
      </c>
      <c r="F7" s="204">
        <f>'1-11'!F7/'1-11'!$N7</f>
        <v>4.7707989698766745E-2</v>
      </c>
      <c r="G7" s="204">
        <f>'1-11'!G7/'1-11'!$N7</f>
        <v>5.6807498370582507E-2</v>
      </c>
      <c r="H7" s="204">
        <f>'1-11'!H7/'1-11'!$N7</f>
        <v>7.2136161817707947E-2</v>
      </c>
      <c r="I7" s="204">
        <f>'1-11'!I7/'1-11'!$N7</f>
        <v>1.1388517265743652E-2</v>
      </c>
      <c r="J7" s="204">
        <f>'1-11'!J7/'1-11'!$N7</f>
        <v>6.3575034591961885E-2</v>
      </c>
      <c r="K7" s="204">
        <f>'1-11'!K7/'1-11'!$N7</f>
        <v>0.30411751564545414</v>
      </c>
      <c r="L7" s="204">
        <f>'1-11'!L7/'1-11'!$N7</f>
        <v>7.7200491783759123E-2</v>
      </c>
      <c r="M7" s="204">
        <f>'1-11'!M7/'1-11'!$N7</f>
        <v>0.1064068035915489</v>
      </c>
    </row>
    <row r="8" spans="1:13">
      <c r="A8" s="209">
        <f>'1-11'!A8</f>
        <v>2011</v>
      </c>
      <c r="B8" s="213">
        <f>'1-11'!B8/'1-11'!$N8</f>
        <v>2.4162314633226781E-2</v>
      </c>
      <c r="C8" s="213">
        <f>'1-11'!C8/'1-11'!$N8</f>
        <v>3.8559319536253966E-2</v>
      </c>
      <c r="D8" s="213">
        <f>'1-11'!D8/'1-11'!$N8</f>
        <v>6.8807628403991836E-2</v>
      </c>
      <c r="E8" s="213">
        <f>'1-11'!E8/'1-11'!$N8</f>
        <v>0.12022810218880586</v>
      </c>
      <c r="F8" s="213">
        <f>'1-11'!F8/'1-11'!$N8</f>
        <v>4.5534910899540468E-2</v>
      </c>
      <c r="G8" s="213">
        <f>'1-11'!G8/'1-11'!$N8</f>
        <v>4.0179240482226229E-2</v>
      </c>
      <c r="H8" s="213">
        <f>'1-11'!H8/'1-11'!$N8</f>
        <v>7.1402055462637171E-2</v>
      </c>
      <c r="I8" s="213">
        <f>'1-11'!I8/'1-11'!$N8</f>
        <v>1.2064601157735496E-2</v>
      </c>
      <c r="J8" s="213">
        <f>'1-11'!J8/'1-11'!$N8</f>
        <v>6.5869681491631221E-2</v>
      </c>
      <c r="K8" s="213">
        <f>'1-11'!K8/'1-11'!$N8</f>
        <v>0.3154061555250402</v>
      </c>
      <c r="L8" s="213">
        <f>'1-11'!L8/'1-11'!$N8</f>
        <v>7.6607635433359342E-2</v>
      </c>
      <c r="M8" s="213">
        <f>'1-11'!M8/'1-11'!$N8</f>
        <v>0.12117835478555149</v>
      </c>
    </row>
    <row r="9" spans="1:13">
      <c r="A9" s="166">
        <f>'1-11'!A9</f>
        <v>2012</v>
      </c>
      <c r="B9" s="204">
        <f>'1-11'!B9/'1-11'!$N9</f>
        <v>2.4699824985764781E-2</v>
      </c>
      <c r="C9" s="204">
        <f>'1-11'!C9/'1-11'!$N9</f>
        <v>3.666732290288386E-2</v>
      </c>
      <c r="D9" s="204">
        <f>'1-11'!D9/'1-11'!$N9</f>
        <v>6.5849200236307026E-2</v>
      </c>
      <c r="E9" s="204">
        <f>'1-11'!E9/'1-11'!$N9</f>
        <v>0.12194427995380153</v>
      </c>
      <c r="F9" s="204">
        <f>'1-11'!F9/'1-11'!$N9</f>
        <v>5.0436138487423281E-2</v>
      </c>
      <c r="G9" s="204">
        <f>'1-11'!G9/'1-11'!$N9</f>
        <v>4.4485586207586872E-2</v>
      </c>
      <c r="H9" s="204">
        <f>'1-11'!H9/'1-11'!$N9</f>
        <v>6.5557535045019114E-2</v>
      </c>
      <c r="I9" s="204">
        <f>'1-11'!I9/'1-11'!$N9</f>
        <v>1.3625817671611593E-2</v>
      </c>
      <c r="J9" s="204">
        <f>'1-11'!J9/'1-11'!$N9</f>
        <v>6.0490772596442199E-2</v>
      </c>
      <c r="K9" s="204">
        <f>'1-11'!K9/'1-11'!$N9</f>
        <v>0.33247762692360344</v>
      </c>
      <c r="L9" s="204">
        <f>'1-11'!L9/'1-11'!$N9</f>
        <v>7.9236709187229762E-2</v>
      </c>
      <c r="M9" s="204">
        <f>'1-11'!M9/'1-11'!$N9</f>
        <v>0.10452918580232666</v>
      </c>
    </row>
    <row r="10" spans="1:13">
      <c r="A10" s="209">
        <f>'1-11'!A10</f>
        <v>2013</v>
      </c>
      <c r="B10" s="213">
        <f>'1-11'!B10/'1-11'!$N10</f>
        <v>2.0630606272717511E-2</v>
      </c>
      <c r="C10" s="213">
        <f>'1-11'!C10/'1-11'!$N10</f>
        <v>3.1925886826098274E-2</v>
      </c>
      <c r="D10" s="213">
        <f>'1-11'!D10/'1-11'!$N10</f>
        <v>5.964547716894919E-2</v>
      </c>
      <c r="E10" s="213">
        <f>'1-11'!E10/'1-11'!$N10</f>
        <v>0.13006401519632158</v>
      </c>
      <c r="F10" s="213">
        <f>'1-11'!F10/'1-11'!$N10</f>
        <v>4.6832264559301777E-2</v>
      </c>
      <c r="G10" s="213">
        <f>'1-11'!G10/'1-11'!$N10</f>
        <v>3.4009620332084115E-2</v>
      </c>
      <c r="H10" s="213">
        <f>'1-11'!H10/'1-11'!$N10</f>
        <v>6.8617281671511127E-2</v>
      </c>
      <c r="I10" s="213">
        <f>'1-11'!I10/'1-11'!$N10</f>
        <v>1.1243167645506019E-2</v>
      </c>
      <c r="J10" s="213">
        <f>'1-11'!J10/'1-11'!$N10</f>
        <v>6.6892567211048456E-2</v>
      </c>
      <c r="K10" s="213">
        <f>'1-11'!K10/'1-11'!$N10</f>
        <v>0.36300790551578516</v>
      </c>
      <c r="L10" s="213">
        <f>'1-11'!L10/'1-11'!$N10</f>
        <v>7.9146654827086507E-2</v>
      </c>
      <c r="M10" s="213">
        <f>'1-11'!M10/'1-11'!$N10</f>
        <v>8.798455277359038E-2</v>
      </c>
    </row>
    <row r="11" spans="1:13">
      <c r="A11" s="166">
        <f>'1-11'!A11</f>
        <v>2014</v>
      </c>
      <c r="B11" s="204">
        <f>'1-11'!B11/'1-11'!$N11</f>
        <v>1.8503484660294705E-2</v>
      </c>
      <c r="C11" s="204">
        <f>'1-11'!C11/'1-11'!$N11</f>
        <v>3.0085311670304073E-2</v>
      </c>
      <c r="D11" s="204">
        <f>'1-11'!D11/'1-11'!$N11</f>
        <v>8.621692242524602E-2</v>
      </c>
      <c r="E11" s="204">
        <f>'1-11'!E11/'1-11'!$N11</f>
        <v>0.11262500307298522</v>
      </c>
      <c r="F11" s="204">
        <f>'1-11'!F11/'1-11'!$N11</f>
        <v>4.6418713849754059E-2</v>
      </c>
      <c r="G11" s="204">
        <f>'1-11'!G11/'1-11'!$N11</f>
        <v>4.4210424376491614E-2</v>
      </c>
      <c r="H11" s="204">
        <f>'1-11'!H11/'1-11'!$N11</f>
        <v>6.2857700303065908E-2</v>
      </c>
      <c r="I11" s="204">
        <f>'1-11'!I11/'1-11'!$N11</f>
        <v>1.0808882334271802E-2</v>
      </c>
      <c r="J11" s="204">
        <f>'1-11'!J11/'1-11'!$N11</f>
        <v>5.761554915430208E-2</v>
      </c>
      <c r="K11" s="204">
        <f>'1-11'!K11/'1-11'!$N11</f>
        <v>0.37804532035251714</v>
      </c>
      <c r="L11" s="204">
        <f>'1-11'!L11/'1-11'!$N11</f>
        <v>7.5994089545151924E-2</v>
      </c>
      <c r="M11" s="204">
        <f>'1-11'!M11/'1-11'!$N11</f>
        <v>7.6618598255615442E-2</v>
      </c>
    </row>
    <row r="12" spans="1:13">
      <c r="A12" s="209">
        <f>'1-11'!A12</f>
        <v>2015</v>
      </c>
      <c r="B12" s="213">
        <f>'1-11'!B12/'1-11'!$N12</f>
        <v>1.7312487357456358E-2</v>
      </c>
      <c r="C12" s="213">
        <f>'1-11'!C12/'1-11'!$N12</f>
        <v>2.3236706245548747E-2</v>
      </c>
      <c r="D12" s="213">
        <f>'1-11'!D12/'1-11'!$N12</f>
        <v>0.11940247269924355</v>
      </c>
      <c r="E12" s="213">
        <f>'1-11'!E12/'1-11'!$N12</f>
        <v>0.11053626388418626</v>
      </c>
      <c r="F12" s="213">
        <f>'1-11'!F12/'1-11'!$N12</f>
        <v>4.6443693186605059E-2</v>
      </c>
      <c r="G12" s="213">
        <f>'1-11'!G12/'1-11'!$N12</f>
        <v>4.3766784581477897E-2</v>
      </c>
      <c r="H12" s="213">
        <f>'1-11'!H12/'1-11'!$N12</f>
        <v>7.1380565158559645E-2</v>
      </c>
      <c r="I12" s="213">
        <f>'1-11'!I12/'1-11'!$N12</f>
        <v>9.3322101343637082E-3</v>
      </c>
      <c r="J12" s="213">
        <f>'1-11'!J12/'1-11'!$N12</f>
        <v>5.6562548083014759E-2</v>
      </c>
      <c r="K12" s="213">
        <f>'1-11'!K12/'1-11'!$N12</f>
        <v>0.36554948098561718</v>
      </c>
      <c r="L12" s="213">
        <f>'1-11'!L12/'1-11'!$N12</f>
        <v>7.4476762402685706E-2</v>
      </c>
      <c r="M12" s="213">
        <f>'1-11'!M12/'1-11'!$N12</f>
        <v>6.2000025281241121E-2</v>
      </c>
    </row>
    <row r="13" spans="1:13">
      <c r="A13" s="166">
        <f>'1-11'!A13</f>
        <v>2016</v>
      </c>
      <c r="B13" s="204">
        <f>'1-11'!B13/'1-11'!$N13</f>
        <v>1.8405763214353155E-2</v>
      </c>
      <c r="C13" s="204">
        <f>'1-11'!C13/'1-11'!$N13</f>
        <v>2.85330011282511E-2</v>
      </c>
      <c r="D13" s="204">
        <f>'1-11'!D13/'1-11'!$N13</f>
        <v>0.10231652126267569</v>
      </c>
      <c r="E13" s="204">
        <f>'1-11'!E13/'1-11'!$N13</f>
        <v>0.10719218381135066</v>
      </c>
      <c r="F13" s="204">
        <f>'1-11'!F13/'1-11'!$N13</f>
        <v>4.46294806706563E-2</v>
      </c>
      <c r="G13" s="204">
        <f>'1-11'!G13/'1-11'!$N13</f>
        <v>4.3264033063074442E-2</v>
      </c>
      <c r="H13" s="204">
        <f>'1-11'!H13/'1-11'!$N13</f>
        <v>7.0741344744306905E-2</v>
      </c>
      <c r="I13" s="204">
        <f>'1-11'!I13/'1-11'!$N13</f>
        <v>9.0769623098032031E-3</v>
      </c>
      <c r="J13" s="204">
        <f>'1-11'!J13/'1-11'!$N13</f>
        <v>4.8461748825386196E-2</v>
      </c>
      <c r="K13" s="204">
        <f>'1-11'!K13/'1-11'!$N13</f>
        <v>0.38228138765271019</v>
      </c>
      <c r="L13" s="204">
        <f>'1-11'!L13/'1-11'!$N13</f>
        <v>7.3719877011828416E-2</v>
      </c>
      <c r="M13" s="204">
        <f>'1-11'!M13/'1-11'!$N13</f>
        <v>7.1377696305603755E-2</v>
      </c>
    </row>
    <row r="14" spans="1:13">
      <c r="A14" s="209">
        <f>'1-11'!A14</f>
        <v>2017</v>
      </c>
      <c r="B14" s="213">
        <f>'1-11'!B14/'1-11'!$N14</f>
        <v>1.7207855636837657E-2</v>
      </c>
      <c r="C14" s="213">
        <f>'1-11'!C14/'1-11'!$N14</f>
        <v>2.7000506916836888E-2</v>
      </c>
      <c r="D14" s="213">
        <f>'1-11'!D14/'1-11'!$N14</f>
        <v>9.9367417292936328E-2</v>
      </c>
      <c r="E14" s="213">
        <f>'1-11'!E14/'1-11'!$N14</f>
        <v>0.11164536980974872</v>
      </c>
      <c r="F14" s="213">
        <f>'1-11'!F14/'1-11'!$N14</f>
        <v>4.9625317393361526E-2</v>
      </c>
      <c r="G14" s="213">
        <f>'1-11'!G14/'1-11'!$N14</f>
        <v>5.3418233766684101E-2</v>
      </c>
      <c r="H14" s="213">
        <f>'1-11'!H14/'1-11'!$N14</f>
        <v>7.0982332853184366E-2</v>
      </c>
      <c r="I14" s="213">
        <f>'1-11'!I14/'1-11'!$N14</f>
        <v>8.9800400925134603E-3</v>
      </c>
      <c r="J14" s="213">
        <f>'1-11'!J14/'1-11'!$N14</f>
        <v>5.0821813370650191E-2</v>
      </c>
      <c r="K14" s="213">
        <f>'1-11'!K14/'1-11'!$N14</f>
        <v>0.3663934515333207</v>
      </c>
      <c r="L14" s="213">
        <f>'1-11'!L14/'1-11'!$N14</f>
        <v>7.3416881722294422E-2</v>
      </c>
      <c r="M14" s="213">
        <f>'1-11'!M14/'1-11'!$N14</f>
        <v>7.1140779611631427E-2</v>
      </c>
    </row>
    <row r="15" spans="1:13">
      <c r="A15" s="166">
        <f>'1-11'!A15</f>
        <v>2018</v>
      </c>
      <c r="B15" s="204">
        <f>'1-11'!B15/'1-11'!$N15</f>
        <v>1.6438095973818706E-2</v>
      </c>
      <c r="C15" s="204">
        <f>'1-11'!C15/'1-11'!$N15</f>
        <v>2.5226024646718959E-2</v>
      </c>
      <c r="D15" s="204">
        <f>'1-11'!D15/'1-11'!$N15</f>
        <v>8.2332086069116392E-2</v>
      </c>
      <c r="E15" s="204">
        <f>'1-11'!E15/'1-11'!$N15</f>
        <v>0.10590829287069474</v>
      </c>
      <c r="F15" s="204">
        <f>'1-11'!F15/'1-11'!$N15</f>
        <v>4.9715406926454327E-2</v>
      </c>
      <c r="G15" s="204">
        <f>'1-11'!G15/'1-11'!$N15</f>
        <v>5.3888775134156276E-2</v>
      </c>
      <c r="H15" s="204">
        <f>'1-11'!H15/'1-11'!$N15</f>
        <v>6.894953325990992E-2</v>
      </c>
      <c r="I15" s="204">
        <f>'1-11'!I15/'1-11'!$N15</f>
        <v>8.9461488274579452E-3</v>
      </c>
      <c r="J15" s="204">
        <f>'1-11'!J15/'1-11'!$N15</f>
        <v>4.7356442248695743E-2</v>
      </c>
      <c r="K15" s="204">
        <f>'1-11'!K15/'1-11'!$N15</f>
        <v>0.39619490658256729</v>
      </c>
      <c r="L15" s="204">
        <f>'1-11'!L15/'1-11'!$N15</f>
        <v>7.3695871695349247E-2</v>
      </c>
      <c r="M15" s="204">
        <f>'1-11'!M15/'1-11'!$N15</f>
        <v>7.1348415765060569E-2</v>
      </c>
    </row>
    <row r="16" spans="1:13">
      <c r="A16" s="209">
        <f>'1-11'!A16</f>
        <v>2019</v>
      </c>
      <c r="B16" s="213">
        <f>'1-11'!B16/'1-11'!$N16</f>
        <v>1.6606114017204646E-2</v>
      </c>
      <c r="C16" s="213">
        <f>'1-11'!C16/'1-11'!$N16</f>
        <v>2.6892851151652308E-2</v>
      </c>
      <c r="D16" s="213">
        <f>'1-11'!D16/'1-11'!$N16</f>
        <v>9.5661763462870211E-2</v>
      </c>
      <c r="E16" s="213">
        <f>'1-11'!E16/'1-11'!$N16</f>
        <v>0.10865695125924148</v>
      </c>
      <c r="F16" s="213">
        <f>'1-11'!F16/'1-11'!$N16</f>
        <v>5.469032674643845E-2</v>
      </c>
      <c r="G16" s="213">
        <f>'1-11'!G16/'1-11'!$N16</f>
        <v>2.4142328127381332E-2</v>
      </c>
      <c r="H16" s="213">
        <f>'1-11'!H16/'1-11'!$N16</f>
        <v>6.9111167389998229E-2</v>
      </c>
      <c r="I16" s="213">
        <f>'1-11'!I16/'1-11'!$N16</f>
        <v>7.7836642124255468E-3</v>
      </c>
      <c r="J16" s="213">
        <f>'1-11'!J16/'1-11'!$N16</f>
        <v>4.6693562206546919E-2</v>
      </c>
      <c r="K16" s="213">
        <f>'1-11'!K16/'1-11'!$N16</f>
        <v>0.38050016524322461</v>
      </c>
      <c r="L16" s="213">
        <f>'1-11'!L16/'1-11'!$N16</f>
        <v>9.4947640006247433E-2</v>
      </c>
      <c r="M16" s="213">
        <f>'1-11'!M16/'1-11'!$N16</f>
        <v>7.4313466176768844E-2</v>
      </c>
    </row>
    <row r="17" spans="1:13">
      <c r="A17" s="166">
        <f>'1-11'!A17</f>
        <v>2020</v>
      </c>
      <c r="B17" s="204">
        <f>'1-11'!B17/'1-11'!$N17</f>
        <v>1.614487508469661E-2</v>
      </c>
      <c r="C17" s="204">
        <f>'1-11'!C17/'1-11'!$N17</f>
        <v>2.4786148896714481E-2</v>
      </c>
      <c r="D17" s="204">
        <f>'1-11'!D17/'1-11'!$N17</f>
        <v>0.1151992943776859</v>
      </c>
      <c r="E17" s="204">
        <f>'1-11'!E17/'1-11'!$N17</f>
        <v>0.10460821948317206</v>
      </c>
      <c r="F17" s="204">
        <f>'1-11'!F17/'1-11'!$N17</f>
        <v>5.7524928979082846E-2</v>
      </c>
      <c r="G17" s="204">
        <f>'1-11'!G17/'1-11'!$N17</f>
        <v>2.3951097631558466E-2</v>
      </c>
      <c r="H17" s="204">
        <f>'1-11'!H17/'1-11'!$N17</f>
        <v>6.3040554378361924E-2</v>
      </c>
      <c r="I17" s="204">
        <f>'1-11'!I17/'1-11'!$N17</f>
        <v>6.1238233814264352E-3</v>
      </c>
      <c r="J17" s="204">
        <f>'1-11'!J17/'1-11'!$N17</f>
        <v>3.7961945716214342E-2</v>
      </c>
      <c r="K17" s="204">
        <f>'1-11'!K17/'1-11'!$N17</f>
        <v>0.39007167180368096</v>
      </c>
      <c r="L17" s="204">
        <f>'1-11'!L17/'1-11'!$N17</f>
        <v>8.9814132276870878E-2</v>
      </c>
      <c r="M17" s="204">
        <f>'1-11'!M17/'1-11'!$N17</f>
        <v>7.0773307990534953E-2</v>
      </c>
    </row>
    <row r="18" spans="1:13">
      <c r="A18" s="209">
        <f>'1-11'!A18</f>
        <v>2021</v>
      </c>
      <c r="B18" s="213">
        <f>'1-11'!B18/'1-11'!$N18</f>
        <v>1.5623964822998814E-2</v>
      </c>
      <c r="C18" s="213">
        <f>'1-11'!C18/'1-11'!$N18</f>
        <v>2.7340824610298301E-2</v>
      </c>
      <c r="D18" s="213">
        <f>'1-11'!D18/'1-11'!$N18</f>
        <v>0.11951364647968575</v>
      </c>
      <c r="E18" s="213">
        <f>'1-11'!E18/'1-11'!$N18</f>
        <v>0.11432806672858778</v>
      </c>
      <c r="F18" s="213">
        <f>'1-11'!F18/'1-11'!$N18</f>
        <v>4.4984294069742865E-2</v>
      </c>
      <c r="G18" s="213">
        <f>'1-11'!G18/'1-11'!$N18</f>
        <v>2.9370611721864368E-2</v>
      </c>
      <c r="H18" s="213">
        <f>'1-11'!H18/'1-11'!$N18</f>
        <v>5.4173956088461934E-2</v>
      </c>
      <c r="I18" s="213">
        <f>'1-11'!I18/'1-11'!$N18</f>
        <v>5.4915513071829595E-3</v>
      </c>
      <c r="J18" s="213">
        <f>'1-11'!J18/'1-11'!$N18</f>
        <v>3.1452046553492125E-2</v>
      </c>
      <c r="K18" s="213">
        <f>'1-11'!K18/'1-11'!$N18</f>
        <v>0.40188636977040632</v>
      </c>
      <c r="L18" s="213">
        <f>'1-11'!L18/'1-11'!$N18</f>
        <v>9.076854349552739E-2</v>
      </c>
      <c r="M18" s="213">
        <f>'1-11'!M18/'1-11'!$N18</f>
        <v>6.5066124351751339E-2</v>
      </c>
    </row>
    <row r="19" spans="1:13">
      <c r="A19" s="166">
        <f>'1-11'!A19</f>
        <v>2022</v>
      </c>
      <c r="B19" s="204">
        <f>'1-11'!B19/'1-11'!$N19</f>
        <v>1.6541074575418209E-2</v>
      </c>
      <c r="C19" s="204">
        <f>'1-11'!C19/'1-11'!$N19</f>
        <v>2.7196606995983013E-2</v>
      </c>
      <c r="D19" s="204">
        <f>'1-11'!D19/'1-11'!$N19</f>
        <v>0.1129814676010998</v>
      </c>
      <c r="E19" s="204">
        <f>'1-11'!E19/'1-11'!$N19</f>
        <v>0.10828674008879814</v>
      </c>
      <c r="F19" s="204">
        <f>'1-11'!F19/'1-11'!$N19</f>
        <v>4.4986417342716967E-2</v>
      </c>
      <c r="G19" s="204">
        <f>'1-11'!G19/'1-11'!$N19</f>
        <v>3.336804510706419E-2</v>
      </c>
      <c r="H19" s="204">
        <f>'1-11'!H19/'1-11'!$N19</f>
        <v>5.3001627912555437E-2</v>
      </c>
      <c r="I19" s="204">
        <f>'1-11'!I19/'1-11'!$N19</f>
        <v>6.1011666256452421E-3</v>
      </c>
      <c r="J19" s="204">
        <f>'1-11'!J19/'1-11'!$N19</f>
        <v>3.0497706568909273E-2</v>
      </c>
      <c r="K19" s="204">
        <f>'1-11'!K19/'1-11'!$N19</f>
        <v>0.39696465013672266</v>
      </c>
      <c r="L19" s="204">
        <f>'1-11'!L19/'1-11'!$N19</f>
        <v>9.4867945909738183E-2</v>
      </c>
      <c r="M19" s="204">
        <f>'1-11'!M19/'1-11'!$N19</f>
        <v>7.520655113534884E-2</v>
      </c>
    </row>
    <row r="20" spans="1:13">
      <c r="A20" s="209">
        <f>'1-11'!A20</f>
        <v>2023</v>
      </c>
      <c r="B20" s="213">
        <f>'1-11'!B20/'1-11'!$N20</f>
        <v>1.535188075080679E-2</v>
      </c>
      <c r="C20" s="213">
        <f>'1-11'!C20/'1-11'!$N20</f>
        <v>2.6598569217214929E-2</v>
      </c>
      <c r="D20" s="213">
        <f>'1-11'!D20/'1-11'!$N20</f>
        <v>9.3857751920208232E-2</v>
      </c>
      <c r="E20" s="213">
        <f>'1-11'!E20/'1-11'!$N20</f>
        <v>0.10832861701077609</v>
      </c>
      <c r="F20" s="213">
        <f>'1-11'!F20/'1-11'!$N20</f>
        <v>3.4113890843712941E-2</v>
      </c>
      <c r="G20" s="213">
        <f>'1-11'!G20/'1-11'!$N20</f>
        <v>3.7249512595806493E-2</v>
      </c>
      <c r="H20" s="213">
        <f>'1-11'!H20/'1-11'!$N20</f>
        <v>5.2775992514918074E-2</v>
      </c>
      <c r="I20" s="213">
        <f>'1-11'!I20/'1-11'!$N20</f>
        <v>5.2208364125523694E-3</v>
      </c>
      <c r="J20" s="213">
        <f>'1-11'!J20/'1-11'!$N20</f>
        <v>3.8619554208353335E-2</v>
      </c>
      <c r="K20" s="213">
        <f>'1-11'!K20/'1-11'!$N20</f>
        <v>0.42036951973165326</v>
      </c>
      <c r="L20" s="213">
        <f>'1-11'!L20/'1-11'!$N20</f>
        <v>9.4864394642345418E-2</v>
      </c>
      <c r="M20" s="213">
        <f>'1-11'!M20/'1-11'!$N20</f>
        <v>7.264948015165211E-2</v>
      </c>
    </row>
    <row r="21" spans="1:13">
      <c r="A21" s="168" t="str">
        <f>'1-11'!A21</f>
        <v>2024</v>
      </c>
      <c r="B21" s="205">
        <f>'1-11'!B21/'1-11'!$N21</f>
        <v>1.3711147902096477E-2</v>
      </c>
      <c r="C21" s="205">
        <f>'1-11'!C21/'1-11'!$N21</f>
        <v>2.6635074263312044E-2</v>
      </c>
      <c r="D21" s="205">
        <f>'1-11'!D21/'1-11'!$N21</f>
        <v>9.2789333056821632E-2</v>
      </c>
      <c r="E21" s="205">
        <f>'1-11'!E21/'1-11'!$N21</f>
        <v>8.7263849163343649E-2</v>
      </c>
      <c r="F21" s="205">
        <f>'1-11'!F21/'1-11'!$N21</f>
        <v>3.5911385442839582E-2</v>
      </c>
      <c r="G21" s="205">
        <f>'1-11'!G21/'1-11'!$N21</f>
        <v>4.0502615586703927E-2</v>
      </c>
      <c r="H21" s="205">
        <f>'1-11'!H21/'1-11'!$N21</f>
        <v>4.9810818112648314E-2</v>
      </c>
      <c r="I21" s="205">
        <f>'1-11'!I21/'1-11'!$N21</f>
        <v>5.0328773135500894E-3</v>
      </c>
      <c r="J21" s="205">
        <f>'1-11'!J21/'1-11'!$N21</f>
        <v>3.4725071457797553E-2</v>
      </c>
      <c r="K21" s="205">
        <f>'1-11'!K21/'1-11'!$N21</f>
        <v>0.49083762111010326</v>
      </c>
      <c r="L21" s="205">
        <f>'1-11'!L21/'1-11'!$N21</f>
        <v>8.5334593314407001E-2</v>
      </c>
      <c r="M21" s="205">
        <f>'1-11'!M21/'1-11'!$N21</f>
        <v>3.7445613276376501E-2</v>
      </c>
    </row>
    <row r="22" spans="1:13">
      <c r="A22" s="166"/>
      <c r="B22" s="219"/>
      <c r="C22" s="219"/>
      <c r="D22" s="219"/>
      <c r="E22" s="219"/>
      <c r="F22" s="219"/>
      <c r="G22" s="219"/>
      <c r="H22" s="219"/>
      <c r="I22" s="219"/>
      <c r="J22" s="219"/>
      <c r="K22" s="219"/>
      <c r="L22" s="219"/>
      <c r="M22" s="219"/>
    </row>
    <row r="23" spans="1:13">
      <c r="A23" s="214" t="s">
        <v>88</v>
      </c>
      <c r="B23" s="216">
        <f>AVERAGE(B$7:B$21)</f>
        <v>1.8462168614797207E-2</v>
      </c>
      <c r="C23" s="216">
        <f t="shared" ref="C23:M23" si="0">AVERAGE(C$7:C$21)</f>
        <v>2.9258321706361088E-2</v>
      </c>
      <c r="D23" s="216">
        <f t="shared" si="0"/>
        <v>9.2320958063461397E-2</v>
      </c>
      <c r="E23" s="216">
        <f t="shared" si="0"/>
        <v>0.11184125622263956</v>
      </c>
      <c r="F23" s="216">
        <f t="shared" si="0"/>
        <v>4.6637010606426485E-2</v>
      </c>
      <c r="G23" s="216">
        <f t="shared" si="0"/>
        <v>4.0174293805649519E-2</v>
      </c>
      <c r="H23" s="216">
        <f t="shared" si="0"/>
        <v>6.4302575114189728E-2</v>
      </c>
      <c r="I23" s="216">
        <f t="shared" si="0"/>
        <v>8.7480177794526347E-3</v>
      </c>
      <c r="J23" s="216">
        <f t="shared" si="0"/>
        <v>4.9173069618963082E-2</v>
      </c>
      <c r="K23" s="216">
        <f t="shared" si="0"/>
        <v>0.37894024990082709</v>
      </c>
      <c r="L23" s="216">
        <f t="shared" si="0"/>
        <v>8.2272814883592046E-2</v>
      </c>
      <c r="M23" s="216">
        <f t="shared" si="0"/>
        <v>7.7869263683640166E-2</v>
      </c>
    </row>
    <row r="24" spans="1:13">
      <c r="A24" s="214" t="s">
        <v>109</v>
      </c>
      <c r="B24" s="216">
        <f>B21-B20</f>
        <v>-1.6407328487103127E-3</v>
      </c>
      <c r="C24" s="216">
        <f t="shared" ref="C24:L24" si="1">C21-C20</f>
        <v>3.6505046097114885E-5</v>
      </c>
      <c r="D24" s="216">
        <f t="shared" si="1"/>
        <v>-1.0684188633865999E-3</v>
      </c>
      <c r="E24" s="216">
        <f t="shared" si="1"/>
        <v>-2.1064767847432442E-2</v>
      </c>
      <c r="F24" s="216">
        <f t="shared" si="1"/>
        <v>1.7974945991266408E-3</v>
      </c>
      <c r="G24" s="216">
        <f t="shared" si="1"/>
        <v>3.2531029908974343E-3</v>
      </c>
      <c r="H24" s="216">
        <f t="shared" si="1"/>
        <v>-2.9651744022697601E-3</v>
      </c>
      <c r="I24" s="216">
        <f t="shared" si="1"/>
        <v>-1.8795909900228003E-4</v>
      </c>
      <c r="J24" s="216">
        <f t="shared" si="1"/>
        <v>-3.8944827505557819E-3</v>
      </c>
      <c r="K24" s="216">
        <f t="shared" si="1"/>
        <v>7.0468101378449999E-2</v>
      </c>
      <c r="L24" s="216">
        <f t="shared" si="1"/>
        <v>-9.5298013279384169E-3</v>
      </c>
      <c r="M24" s="216">
        <f>M21-M20</f>
        <v>-3.5203866875275609E-2</v>
      </c>
    </row>
    <row r="25" spans="1:13">
      <c r="M25" s="219"/>
    </row>
    <row r="26" spans="1:13" s="207" customFormat="1" ht="11.25" customHeight="1">
      <c r="A26" s="117" t="s">
        <v>445</v>
      </c>
      <c r="B26" s="117"/>
      <c r="C26" s="117"/>
      <c r="D26" s="117"/>
      <c r="E26" s="117"/>
      <c r="F26" s="117"/>
      <c r="G26" s="117"/>
      <c r="H26" s="117"/>
    </row>
    <row r="27" spans="1:13" s="207" customFormat="1" ht="11.25" customHeight="1">
      <c r="A27" s="117" t="s">
        <v>362</v>
      </c>
      <c r="B27" s="117"/>
      <c r="C27" s="117"/>
      <c r="D27" s="117"/>
      <c r="E27" s="117"/>
      <c r="F27" s="117"/>
      <c r="G27" s="117"/>
      <c r="H27" s="117"/>
    </row>
  </sheetData>
  <hyperlinks>
    <hyperlink ref="A1" location="Contents!B3" display="Return to the Table of Contents" xr:uid="{F665CD08-7DA7-4C4A-A6EE-B632D7F6E45A}"/>
  </hyperlink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62"/>
  <dimension ref="A1:I29"/>
  <sheetViews>
    <sheetView showGridLines="0" workbookViewId="0">
      <selection activeCell="A3" sqref="A3"/>
    </sheetView>
  </sheetViews>
  <sheetFormatPr defaultColWidth="10.625" defaultRowHeight="12.75"/>
  <cols>
    <col min="1" max="1" width="10.625" style="35" customWidth="1"/>
    <col min="2" max="4" width="9.625" style="35" customWidth="1"/>
    <col min="5" max="5" width="2.625" style="35" customWidth="1"/>
    <col min="6" max="6" width="10.625" style="35" customWidth="1"/>
    <col min="7" max="9" width="9.625" style="35" customWidth="1"/>
    <col min="10" max="10" width="4.625" style="35" customWidth="1"/>
    <col min="11" max="16384" width="10.625" style="35"/>
  </cols>
  <sheetData>
    <row r="1" spans="1:9">
      <c r="A1" s="12" t="s">
        <v>48</v>
      </c>
    </row>
    <row r="2" spans="1:9">
      <c r="A2" s="12"/>
    </row>
    <row r="3" spans="1:9" s="34" customFormat="1">
      <c r="A3" s="26" t="s">
        <v>447</v>
      </c>
      <c r="B3" s="4"/>
      <c r="C3" s="4"/>
      <c r="D3" s="4"/>
    </row>
    <row r="4" spans="1:9">
      <c r="A4" s="10"/>
      <c r="B4" s="1"/>
      <c r="C4" s="1"/>
      <c r="D4" s="1"/>
    </row>
    <row r="5" spans="1:9">
      <c r="A5" s="10"/>
      <c r="B5" s="1"/>
      <c r="C5" s="1"/>
      <c r="D5" s="1"/>
    </row>
    <row r="6" spans="1:9" ht="25.5">
      <c r="A6" s="249" t="s">
        <v>415</v>
      </c>
      <c r="B6" s="220" t="s">
        <v>33</v>
      </c>
      <c r="C6" s="220" t="s">
        <v>295</v>
      </c>
      <c r="D6" s="220" t="s">
        <v>0</v>
      </c>
      <c r="F6" s="249" t="s">
        <v>416</v>
      </c>
      <c r="G6" s="220" t="str">
        <f>B6</f>
        <v>Exchange Traded</v>
      </c>
      <c r="H6" s="220" t="str">
        <f>C6</f>
        <v>Over-the-Counter</v>
      </c>
      <c r="I6" s="220" t="str">
        <f>D6</f>
        <v>Total</v>
      </c>
    </row>
    <row r="7" spans="1:9">
      <c r="A7" s="5">
        <v>2010</v>
      </c>
      <c r="B7" s="85">
        <v>62309.862000000001</v>
      </c>
      <c r="C7" s="85">
        <v>601042.83001199993</v>
      </c>
      <c r="D7" s="85">
        <v>663352.6920119999</v>
      </c>
      <c r="F7" s="5"/>
      <c r="G7" s="65"/>
      <c r="H7" s="65"/>
      <c r="I7" s="65"/>
    </row>
    <row r="8" spans="1:9">
      <c r="A8" s="244">
        <v>2011</v>
      </c>
      <c r="B8" s="245">
        <v>53692.892999999996</v>
      </c>
      <c r="C8" s="245">
        <v>634260.21541100007</v>
      </c>
      <c r="D8" s="245">
        <v>687953.10841100011</v>
      </c>
      <c r="F8" s="244">
        <f>A8</f>
        <v>2011</v>
      </c>
      <c r="G8" s="246">
        <f>B8/B7-1</f>
        <v>-0.13829221769099731</v>
      </c>
      <c r="H8" s="246">
        <f>C8/C7-1</f>
        <v>5.5266253485358074E-2</v>
      </c>
      <c r="I8" s="246">
        <f>D8/D7-1</f>
        <v>3.7084972587335452E-2</v>
      </c>
    </row>
    <row r="9" spans="1:9">
      <c r="A9" s="5">
        <v>2012</v>
      </c>
      <c r="B9" s="85">
        <v>49033.173000000003</v>
      </c>
      <c r="C9" s="85">
        <v>622387.77156100003</v>
      </c>
      <c r="D9" s="85">
        <v>671420.94456099998</v>
      </c>
      <c r="F9" s="5">
        <f t="shared" ref="F9:F21" si="0">A9</f>
        <v>2012</v>
      </c>
      <c r="G9" s="75">
        <f t="shared" ref="G9:G21" si="1">B9/B8-1</f>
        <v>-8.6784669993475561E-2</v>
      </c>
      <c r="H9" s="75">
        <f t="shared" ref="H9:H21" si="2">C9/C8-1</f>
        <v>-1.8718569384502115E-2</v>
      </c>
      <c r="I9" s="75">
        <f t="shared" ref="I9:I21" si="3">D9/D8-1</f>
        <v>-2.4030945783769075E-2</v>
      </c>
    </row>
    <row r="10" spans="1:9">
      <c r="A10" s="244">
        <v>2013</v>
      </c>
      <c r="B10" s="245">
        <v>57459.402999999998</v>
      </c>
      <c r="C10" s="245">
        <v>710092.3250190001</v>
      </c>
      <c r="D10" s="245">
        <v>767551.72801900015</v>
      </c>
      <c r="F10" s="244">
        <f t="shared" si="0"/>
        <v>2013</v>
      </c>
      <c r="G10" s="246">
        <f t="shared" si="1"/>
        <v>0.17184753676862785</v>
      </c>
      <c r="H10" s="246">
        <f t="shared" si="2"/>
        <v>0.14091625424778154</v>
      </c>
      <c r="I10" s="246">
        <f t="shared" si="3"/>
        <v>0.14317513362776313</v>
      </c>
    </row>
    <row r="11" spans="1:9">
      <c r="A11" s="5">
        <v>2014</v>
      </c>
      <c r="B11" s="85">
        <v>57594.216999999997</v>
      </c>
      <c r="C11" s="85">
        <v>627786.02253800002</v>
      </c>
      <c r="D11" s="85">
        <v>685380.23953799997</v>
      </c>
      <c r="F11" s="5">
        <f t="shared" si="0"/>
        <v>2014</v>
      </c>
      <c r="G11" s="75">
        <f t="shared" si="1"/>
        <v>2.3462478369293827E-3</v>
      </c>
      <c r="H11" s="75">
        <f t="shared" si="2"/>
        <v>-0.11590929739847255</v>
      </c>
      <c r="I11" s="75">
        <f t="shared" si="3"/>
        <v>-0.10705661323058879</v>
      </c>
    </row>
    <row r="12" spans="1:9">
      <c r="A12" s="244">
        <v>2015</v>
      </c>
      <c r="B12" s="245">
        <v>63485.847000000002</v>
      </c>
      <c r="C12" s="245">
        <v>492536.173503</v>
      </c>
      <c r="D12" s="245">
        <v>556022.02050300001</v>
      </c>
      <c r="F12" s="244">
        <f t="shared" si="0"/>
        <v>2015</v>
      </c>
      <c r="G12" s="246">
        <f t="shared" si="1"/>
        <v>0.10229551345406795</v>
      </c>
      <c r="H12" s="246">
        <f t="shared" si="2"/>
        <v>-0.21543940798206174</v>
      </c>
      <c r="I12" s="246">
        <f t="shared" si="3"/>
        <v>-0.18873934725955555</v>
      </c>
    </row>
    <row r="13" spans="1:9">
      <c r="A13" s="5">
        <v>2016</v>
      </c>
      <c r="B13" s="85">
        <v>67244.869000000006</v>
      </c>
      <c r="C13" s="85">
        <v>482421.05524999998</v>
      </c>
      <c r="D13" s="85">
        <v>549665.92424999992</v>
      </c>
      <c r="F13" s="5">
        <f t="shared" si="0"/>
        <v>2016</v>
      </c>
      <c r="G13" s="75">
        <f t="shared" si="1"/>
        <v>5.9210393774852044E-2</v>
      </c>
      <c r="H13" s="75">
        <f t="shared" si="2"/>
        <v>-2.0536802771377372E-2</v>
      </c>
      <c r="I13" s="75">
        <f t="shared" si="3"/>
        <v>-1.143137505102787E-2</v>
      </c>
    </row>
    <row r="14" spans="1:9">
      <c r="A14" s="244">
        <v>2017</v>
      </c>
      <c r="B14" s="245">
        <v>80984.073000000004</v>
      </c>
      <c r="C14" s="245">
        <v>531911.05986799998</v>
      </c>
      <c r="D14" s="245">
        <v>612895.13286799996</v>
      </c>
      <c r="F14" s="244">
        <f t="shared" si="0"/>
        <v>2017</v>
      </c>
      <c r="G14" s="246">
        <f t="shared" si="1"/>
        <v>0.204316020007415</v>
      </c>
      <c r="H14" s="246">
        <f t="shared" si="2"/>
        <v>0.10258674259636802</v>
      </c>
      <c r="I14" s="246">
        <f t="shared" si="3"/>
        <v>0.11503206916869391</v>
      </c>
    </row>
    <row r="15" spans="1:9">
      <c r="A15" s="5">
        <v>2018</v>
      </c>
      <c r="B15" s="85">
        <v>94849.687999999995</v>
      </c>
      <c r="C15" s="85">
        <v>544383.32264400006</v>
      </c>
      <c r="D15" s="85">
        <v>639233.01064400002</v>
      </c>
      <c r="F15" s="5">
        <f t="shared" si="0"/>
        <v>2018</v>
      </c>
      <c r="G15" s="75">
        <f t="shared" si="1"/>
        <v>0.17121409786341557</v>
      </c>
      <c r="H15" s="75">
        <f t="shared" si="2"/>
        <v>2.3448023019290609E-2</v>
      </c>
      <c r="I15" s="75">
        <f t="shared" si="3"/>
        <v>4.297289432329765E-2</v>
      </c>
    </row>
    <row r="16" spans="1:9">
      <c r="A16" s="244">
        <v>2019</v>
      </c>
      <c r="B16" s="247">
        <v>95812.808999999994</v>
      </c>
      <c r="C16" s="247">
        <v>558512.71848499996</v>
      </c>
      <c r="D16" s="245">
        <v>654325.52748499997</v>
      </c>
      <c r="F16" s="244">
        <f t="shared" si="0"/>
        <v>2019</v>
      </c>
      <c r="G16" s="246">
        <f t="shared" si="1"/>
        <v>1.0154182056982597E-2</v>
      </c>
      <c r="H16" s="246">
        <f t="shared" si="2"/>
        <v>2.5954865355491075E-2</v>
      </c>
      <c r="I16" s="246">
        <f t="shared" si="3"/>
        <v>2.3610352703460791E-2</v>
      </c>
    </row>
    <row r="17" spans="1:9">
      <c r="A17" s="5">
        <v>2020</v>
      </c>
      <c r="B17" s="154">
        <v>65949.725000000006</v>
      </c>
      <c r="C17" s="154">
        <v>582055.34748</v>
      </c>
      <c r="D17" s="85">
        <v>648005.07247999997</v>
      </c>
      <c r="F17" s="5">
        <f t="shared" si="0"/>
        <v>2020</v>
      </c>
      <c r="G17" s="75">
        <f t="shared" si="1"/>
        <v>-0.31168154145235416</v>
      </c>
      <c r="H17" s="75">
        <f t="shared" si="2"/>
        <v>4.2152359679222373E-2</v>
      </c>
      <c r="I17" s="75">
        <f t="shared" si="3"/>
        <v>-9.6594962897040837E-3</v>
      </c>
    </row>
    <row r="18" spans="1:9">
      <c r="A18" s="244">
        <v>2021</v>
      </c>
      <c r="B18" s="247">
        <v>80091.782000000007</v>
      </c>
      <c r="C18" s="247">
        <v>598415.95207799994</v>
      </c>
      <c r="D18" s="245">
        <v>678507.73407799995</v>
      </c>
      <c r="F18" s="244">
        <f t="shared" si="0"/>
        <v>2021</v>
      </c>
      <c r="G18" s="246">
        <f t="shared" si="1"/>
        <v>0.21443693662103969</v>
      </c>
      <c r="H18" s="246">
        <f t="shared" si="2"/>
        <v>2.8108331396374808E-2</v>
      </c>
      <c r="I18" s="246">
        <f t="shared" si="3"/>
        <v>4.7071640166738593E-2</v>
      </c>
    </row>
    <row r="19" spans="1:9">
      <c r="A19" s="5">
        <v>2022</v>
      </c>
      <c r="B19" s="154">
        <v>80641.649000000005</v>
      </c>
      <c r="C19" s="154">
        <v>617991.29043599998</v>
      </c>
      <c r="D19" s="85">
        <v>698632.93943599996</v>
      </c>
      <c r="F19" s="5">
        <f t="shared" si="0"/>
        <v>2022</v>
      </c>
      <c r="G19" s="75">
        <f t="shared" si="1"/>
        <v>6.865460928313416E-3</v>
      </c>
      <c r="H19" s="75">
        <f t="shared" si="2"/>
        <v>3.2711926027414018E-2</v>
      </c>
      <c r="I19" s="75">
        <f t="shared" si="3"/>
        <v>2.966098151459895E-2</v>
      </c>
    </row>
    <row r="20" spans="1:9">
      <c r="A20" s="244">
        <v>2023</v>
      </c>
      <c r="B20" s="247">
        <v>87179.145000000004</v>
      </c>
      <c r="C20" s="247">
        <v>667058.33264900011</v>
      </c>
      <c r="D20" s="245">
        <v>754237.47764900012</v>
      </c>
      <c r="F20" s="244">
        <f t="shared" si="0"/>
        <v>2023</v>
      </c>
      <c r="G20" s="246">
        <f t="shared" si="1"/>
        <v>8.1068481126917336E-2</v>
      </c>
      <c r="H20" s="246">
        <f t="shared" si="2"/>
        <v>7.9397627397600923E-2</v>
      </c>
      <c r="I20" s="246">
        <f t="shared" si="3"/>
        <v>7.9590490333721231E-2</v>
      </c>
    </row>
    <row r="21" spans="1:9">
      <c r="A21" s="92">
        <v>2024</v>
      </c>
      <c r="B21" s="155">
        <v>88347.275999999998</v>
      </c>
      <c r="C21" s="155">
        <v>699476.336946</v>
      </c>
      <c r="D21" s="91">
        <v>787823.61294599995</v>
      </c>
      <c r="F21" s="92">
        <f t="shared" si="0"/>
        <v>2024</v>
      </c>
      <c r="G21" s="74">
        <f t="shared" si="1"/>
        <v>1.3399202297751378E-2</v>
      </c>
      <c r="H21" s="74">
        <f t="shared" si="2"/>
        <v>4.8598454903130639E-2</v>
      </c>
      <c r="I21" s="74">
        <f t="shared" si="3"/>
        <v>4.4529921002718797E-2</v>
      </c>
    </row>
    <row r="22" spans="1:9">
      <c r="A22" s="5"/>
      <c r="B22" s="57"/>
      <c r="C22" s="57"/>
      <c r="D22" s="28"/>
    </row>
    <row r="23" spans="1:9">
      <c r="A23" s="239" t="s">
        <v>88</v>
      </c>
      <c r="B23" s="248">
        <f>AVERAGE(B$7:B$21)</f>
        <v>72311.760733333344</v>
      </c>
      <c r="C23" s="248">
        <f>AVERAGE(C$7:C$21)</f>
        <v>598022.05025866651</v>
      </c>
      <c r="D23" s="248">
        <f>AVERAGE(D$7:D$21)</f>
        <v>670333.81099200004</v>
      </c>
    </row>
    <row r="24" spans="1:9">
      <c r="A24" s="239" t="s">
        <v>109</v>
      </c>
      <c r="B24" s="240">
        <f>B21/B20-1</f>
        <v>1.3399202297751378E-2</v>
      </c>
      <c r="C24" s="240">
        <f>C21/C20-1</f>
        <v>4.8598454903130639E-2</v>
      </c>
      <c r="D24" s="240">
        <f>D21/D20-1</f>
        <v>4.4529921002718797E-2</v>
      </c>
    </row>
    <row r="25" spans="1:9" s="59" customFormat="1">
      <c r="A25" s="241" t="s">
        <v>402</v>
      </c>
      <c r="B25" s="242">
        <f>((B21/B16)^(1/5))-1</f>
        <v>-1.6093299569340913E-2</v>
      </c>
      <c r="C25" s="242">
        <f>((C21/C16)^(1/5))-1</f>
        <v>4.6039277193348216E-2</v>
      </c>
      <c r="D25" s="242">
        <f>((D21/D16)^(1/5))-1</f>
        <v>3.7831924783094051E-2</v>
      </c>
      <c r="E25" s="58"/>
    </row>
    <row r="26" spans="1:9" s="59" customFormat="1">
      <c r="A26" s="241" t="s">
        <v>403</v>
      </c>
      <c r="B26" s="242">
        <f>((B21/B11)^(1/10))-1</f>
        <v>4.3713806632648122E-2</v>
      </c>
      <c r="C26" s="242">
        <f>((C21/C11)^(1/10))-1</f>
        <v>1.0871933081104235E-2</v>
      </c>
      <c r="D26" s="242">
        <f>((D21/D11)^(1/10))-1</f>
        <v>1.4027519644130182E-2</v>
      </c>
      <c r="E26" s="58"/>
    </row>
    <row r="27" spans="1:9" s="59" customFormat="1">
      <c r="E27" s="58"/>
    </row>
    <row r="28" spans="1:9" s="129" customFormat="1" ht="10.15" customHeight="1">
      <c r="A28" s="71" t="s">
        <v>65</v>
      </c>
      <c r="B28" s="71"/>
      <c r="C28" s="71"/>
      <c r="D28" s="71"/>
    </row>
    <row r="29" spans="1:9" s="129" customFormat="1" ht="11.25">
      <c r="A29" s="71" t="s">
        <v>446</v>
      </c>
      <c r="B29" s="71"/>
      <c r="C29" s="71"/>
      <c r="D29" s="71"/>
    </row>
  </sheetData>
  <hyperlinks>
    <hyperlink ref="A1" location="Contents!B3" display="Return to the Table of Contents" xr:uid="{3CECDB6C-2F2D-4E24-8CA8-0521DB25C256}"/>
  </hyperlink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6C3AD-1ED3-4116-8E2D-A5DAE1256A35}">
  <dimension ref="A1:AG55"/>
  <sheetViews>
    <sheetView showGridLines="0" workbookViewId="0">
      <selection activeCell="A3" sqref="A3"/>
    </sheetView>
  </sheetViews>
  <sheetFormatPr defaultColWidth="9" defaultRowHeight="12.75"/>
  <cols>
    <col min="1" max="1" width="10.875" style="151" customWidth="1"/>
    <col min="2" max="6" width="6.625" style="87" customWidth="1"/>
    <col min="7" max="7" width="1.625" style="35" customWidth="1"/>
    <col min="8" max="8" width="10.625" style="35" customWidth="1"/>
    <col min="9" max="13" width="6.625" style="87" customWidth="1"/>
    <col min="14" max="14" width="1.625" style="35" customWidth="1"/>
    <col min="15" max="15" width="10.625" style="35" customWidth="1"/>
    <col min="16" max="19" width="6.625" style="87" customWidth="1"/>
    <col min="20" max="20" width="1.625" style="35" customWidth="1"/>
    <col min="21" max="21" width="5.5" style="35" customWidth="1"/>
    <col min="22" max="22" width="4.625" style="35" customWidth="1"/>
    <col min="23" max="16384" width="9" style="35"/>
  </cols>
  <sheetData>
    <row r="1" spans="1:19">
      <c r="A1" s="174" t="s">
        <v>48</v>
      </c>
    </row>
    <row r="2" spans="1:19">
      <c r="A2" s="174"/>
    </row>
    <row r="3" spans="1:19" s="34" customFormat="1">
      <c r="A3" s="3" t="s">
        <v>148</v>
      </c>
      <c r="B3" s="45"/>
      <c r="C3" s="45"/>
      <c r="D3" s="45"/>
      <c r="E3" s="45"/>
      <c r="F3" s="45"/>
      <c r="G3" s="4"/>
      <c r="H3" s="4"/>
      <c r="I3" s="45"/>
      <c r="J3" s="45"/>
      <c r="K3" s="179"/>
      <c r="L3" s="45"/>
      <c r="M3" s="45"/>
      <c r="N3" s="4"/>
      <c r="P3" s="175"/>
      <c r="Q3" s="175"/>
      <c r="R3" s="175"/>
      <c r="S3" s="175"/>
    </row>
    <row r="4" spans="1:19">
      <c r="A4" s="32"/>
      <c r="B4" s="38"/>
      <c r="C4" s="38"/>
      <c r="D4" s="38"/>
      <c r="E4" s="38"/>
      <c r="F4" s="38"/>
      <c r="G4" s="1"/>
      <c r="H4" s="1"/>
      <c r="I4" s="38"/>
      <c r="J4" s="38"/>
      <c r="K4" s="38"/>
      <c r="L4" s="38"/>
      <c r="M4" s="38"/>
      <c r="N4" s="1"/>
    </row>
    <row r="5" spans="1:19">
      <c r="A5" s="32"/>
      <c r="B5" s="38"/>
      <c r="C5" s="38"/>
      <c r="D5" s="38"/>
      <c r="E5" s="38"/>
      <c r="F5" s="38"/>
      <c r="G5" s="1"/>
      <c r="H5" s="1"/>
      <c r="I5" s="38"/>
      <c r="J5" s="38"/>
      <c r="K5" s="38"/>
      <c r="L5" s="38"/>
      <c r="M5" s="38"/>
      <c r="N5" s="1"/>
    </row>
    <row r="6" spans="1:19">
      <c r="A6" s="35"/>
      <c r="B6" s="35"/>
      <c r="C6" s="35"/>
      <c r="D6" s="35"/>
      <c r="E6" s="35"/>
      <c r="F6" s="35"/>
      <c r="I6" s="35"/>
      <c r="J6" s="35"/>
      <c r="K6" s="35"/>
      <c r="L6" s="35"/>
      <c r="M6" s="35"/>
      <c r="P6" s="35"/>
      <c r="Q6" s="35"/>
      <c r="R6" s="35"/>
      <c r="S6" s="35"/>
    </row>
    <row r="7" spans="1:19">
      <c r="A7" s="35"/>
      <c r="B7" s="35"/>
      <c r="C7" s="35"/>
      <c r="D7" s="35"/>
      <c r="E7" s="35"/>
      <c r="F7" s="35"/>
      <c r="I7" s="35"/>
      <c r="J7" s="35"/>
      <c r="K7" s="35"/>
      <c r="L7" s="35"/>
      <c r="M7" s="35"/>
      <c r="P7" s="35"/>
      <c r="Q7" s="35"/>
      <c r="R7" s="35"/>
      <c r="S7" s="35"/>
    </row>
    <row r="8" spans="1:19">
      <c r="A8" s="35"/>
      <c r="B8" s="35"/>
      <c r="C8" s="35"/>
      <c r="D8" s="35"/>
      <c r="E8" s="35"/>
      <c r="F8" s="35"/>
      <c r="I8" s="35"/>
      <c r="J8" s="35"/>
      <c r="K8" s="35"/>
      <c r="L8" s="35"/>
      <c r="M8" s="35"/>
      <c r="P8" s="35"/>
      <c r="Q8" s="35"/>
      <c r="R8" s="35"/>
      <c r="S8" s="35"/>
    </row>
    <row r="9" spans="1:19">
      <c r="A9" s="35"/>
      <c r="B9" s="35"/>
      <c r="C9" s="35"/>
      <c r="D9" s="35"/>
      <c r="E9" s="35"/>
      <c r="F9" s="35"/>
      <c r="I9" s="35"/>
      <c r="J9" s="35"/>
      <c r="K9" s="35"/>
      <c r="L9" s="35"/>
      <c r="M9" s="35"/>
      <c r="P9" s="35"/>
      <c r="Q9" s="35"/>
      <c r="R9" s="35"/>
      <c r="S9" s="35"/>
    </row>
    <row r="10" spans="1:19">
      <c r="A10" s="35"/>
      <c r="B10" s="35"/>
      <c r="C10" s="35"/>
      <c r="D10" s="35"/>
      <c r="E10" s="35"/>
      <c r="F10" s="35"/>
      <c r="I10" s="35"/>
      <c r="J10" s="35"/>
      <c r="K10" s="35"/>
      <c r="L10" s="35"/>
      <c r="M10" s="35"/>
      <c r="P10" s="35"/>
      <c r="Q10" s="35"/>
      <c r="R10" s="35"/>
      <c r="S10" s="35"/>
    </row>
    <row r="11" spans="1:19">
      <c r="A11" s="35"/>
      <c r="B11" s="35"/>
      <c r="C11" s="35"/>
      <c r="D11" s="35"/>
      <c r="E11" s="35"/>
      <c r="F11" s="35"/>
      <c r="I11" s="35"/>
      <c r="J11" s="35"/>
      <c r="K11" s="35"/>
      <c r="L11" s="35"/>
      <c r="M11" s="35"/>
      <c r="P11" s="35"/>
      <c r="Q11" s="35"/>
      <c r="R11" s="35"/>
      <c r="S11" s="35"/>
    </row>
    <row r="12" spans="1:19">
      <c r="A12" s="35"/>
      <c r="B12" s="35"/>
      <c r="C12" s="35"/>
      <c r="D12" s="35"/>
      <c r="E12" s="35"/>
      <c r="F12" s="35"/>
      <c r="I12" s="35"/>
      <c r="J12" s="35"/>
      <c r="K12" s="35"/>
      <c r="L12" s="35"/>
      <c r="M12" s="35"/>
      <c r="P12" s="35"/>
      <c r="Q12" s="35"/>
      <c r="R12" s="35"/>
      <c r="S12" s="35"/>
    </row>
    <row r="13" spans="1:19">
      <c r="A13" s="35"/>
      <c r="B13" s="35"/>
      <c r="C13" s="35"/>
      <c r="D13" s="35"/>
      <c r="E13" s="35"/>
      <c r="F13" s="35"/>
      <c r="I13" s="35"/>
      <c r="J13" s="35"/>
      <c r="K13" s="35"/>
      <c r="L13" s="35"/>
      <c r="M13" s="35"/>
      <c r="P13" s="35"/>
      <c r="Q13" s="35"/>
      <c r="R13" s="35"/>
      <c r="S13" s="35"/>
    </row>
    <row r="14" spans="1:19">
      <c r="A14" s="35"/>
      <c r="B14" s="35"/>
      <c r="C14" s="35"/>
      <c r="D14" s="35"/>
      <c r="E14" s="35"/>
      <c r="F14" s="35"/>
      <c r="I14" s="35"/>
      <c r="J14" s="35"/>
      <c r="K14" s="35"/>
      <c r="L14" s="35"/>
      <c r="M14" s="35"/>
      <c r="P14" s="35"/>
      <c r="Q14" s="35"/>
      <c r="R14" s="35"/>
      <c r="S14" s="35"/>
    </row>
    <row r="15" spans="1:19">
      <c r="A15" s="35"/>
      <c r="B15" s="35"/>
      <c r="C15" s="35"/>
      <c r="D15" s="35"/>
      <c r="E15" s="35"/>
      <c r="F15" s="35"/>
      <c r="I15" s="35"/>
      <c r="J15" s="35"/>
      <c r="K15" s="35"/>
      <c r="L15" s="35"/>
      <c r="M15" s="35"/>
      <c r="P15" s="35"/>
      <c r="Q15" s="35"/>
      <c r="R15" s="35"/>
      <c r="S15" s="35"/>
    </row>
    <row r="16" spans="1:19">
      <c r="A16" s="35"/>
      <c r="B16" s="35"/>
      <c r="C16" s="35"/>
      <c r="D16" s="35"/>
      <c r="E16" s="35"/>
      <c r="F16" s="35"/>
      <c r="I16" s="35"/>
      <c r="J16" s="35"/>
      <c r="K16" s="35"/>
      <c r="L16" s="35"/>
      <c r="M16" s="35"/>
      <c r="P16" s="35"/>
      <c r="Q16" s="35"/>
      <c r="R16" s="35"/>
      <c r="S16" s="35"/>
    </row>
    <row r="17" s="35" customFormat="1"/>
    <row r="18" s="35" customFormat="1"/>
    <row r="19" s="35" customFormat="1"/>
    <row r="20" s="35" customFormat="1"/>
    <row r="21" s="35" customFormat="1"/>
    <row r="22" s="35" customFormat="1"/>
    <row r="23" s="35" customFormat="1"/>
    <row r="24" s="129" customFormat="1" ht="11.25"/>
    <row r="25" s="129" customFormat="1" ht="11.25"/>
    <row r="26" s="129" customFormat="1" ht="11.25"/>
    <row r="27" s="129" customFormat="1" ht="11.25"/>
    <row r="28" s="117" customFormat="1" ht="11.25" customHeight="1"/>
    <row r="29" s="117" customFormat="1" ht="11.25" customHeight="1"/>
    <row r="30" s="117" customFormat="1" ht="11.25" customHeight="1"/>
    <row r="31" s="129" customFormat="1" ht="11.25" customHeight="1"/>
    <row r="32" s="129" customFormat="1" ht="11.25" customHeight="1"/>
    <row r="33" spans="1:33" s="129" customFormat="1" ht="11.25" customHeight="1"/>
    <row r="34" spans="1:33" s="129" customFormat="1" ht="11.25"/>
    <row r="35" spans="1:33">
      <c r="A35" s="35"/>
      <c r="B35" s="35"/>
      <c r="C35" s="35"/>
      <c r="D35" s="35"/>
      <c r="E35" s="35"/>
      <c r="F35" s="35"/>
      <c r="I35" s="35"/>
      <c r="J35" s="35"/>
      <c r="K35" s="35"/>
      <c r="L35" s="35"/>
      <c r="M35" s="35"/>
      <c r="P35" s="35"/>
      <c r="Q35" s="35"/>
      <c r="R35" s="35"/>
      <c r="S35" s="35"/>
    </row>
    <row r="36" spans="1:33">
      <c r="A36" s="35"/>
      <c r="B36" s="35"/>
      <c r="C36" s="35"/>
      <c r="D36" s="35"/>
      <c r="E36" s="35"/>
      <c r="F36" s="35"/>
      <c r="I36" s="35"/>
      <c r="J36" s="35"/>
      <c r="K36" s="35"/>
      <c r="L36" s="35"/>
      <c r="M36" s="35"/>
      <c r="P36" s="35"/>
      <c r="Q36" s="35"/>
      <c r="R36" s="35"/>
      <c r="S36" s="35"/>
    </row>
    <row r="37" spans="1:33">
      <c r="A37" s="35"/>
      <c r="B37" s="100"/>
      <c r="C37" s="1"/>
      <c r="D37" s="1"/>
      <c r="E37" s="1"/>
      <c r="F37" s="1"/>
      <c r="G37" s="1"/>
      <c r="I37" s="35"/>
      <c r="J37" s="35"/>
      <c r="K37" s="35"/>
      <c r="L37" s="35"/>
      <c r="M37" s="35"/>
      <c r="P37" s="35"/>
      <c r="Q37" s="35"/>
      <c r="R37" s="35"/>
      <c r="S37" s="35"/>
    </row>
    <row r="38" spans="1:33">
      <c r="O38" s="47"/>
      <c r="P38" s="47"/>
      <c r="Q38" s="47"/>
      <c r="R38" s="47"/>
      <c r="S38" s="47"/>
      <c r="T38" s="47"/>
      <c r="U38" s="47"/>
      <c r="V38" s="47"/>
      <c r="W38" s="47"/>
      <c r="X38" s="47"/>
      <c r="Y38" s="47"/>
      <c r="Z38" s="47"/>
      <c r="AB38" s="100"/>
      <c r="AC38" s="85"/>
      <c r="AD38" s="85"/>
      <c r="AE38" s="85"/>
      <c r="AF38" s="85"/>
      <c r="AG38" s="85"/>
    </row>
    <row r="39" spans="1:33">
      <c r="O39" s="47"/>
      <c r="P39" s="47"/>
      <c r="Q39" s="47"/>
      <c r="R39" s="47"/>
      <c r="S39" s="47"/>
      <c r="T39" s="47"/>
      <c r="U39" s="47"/>
      <c r="V39" s="47"/>
      <c r="W39" s="47"/>
      <c r="X39" s="47"/>
      <c r="Y39" s="47"/>
      <c r="Z39" s="47"/>
      <c r="AB39" s="100"/>
      <c r="AC39" s="85"/>
      <c r="AD39" s="85"/>
      <c r="AE39" s="85"/>
      <c r="AF39" s="85"/>
      <c r="AG39" s="85"/>
    </row>
    <row r="40" spans="1:33">
      <c r="O40" s="47"/>
      <c r="P40" s="47"/>
      <c r="Q40" s="47"/>
      <c r="R40" s="47"/>
      <c r="S40" s="47"/>
      <c r="T40" s="47"/>
      <c r="U40" s="47"/>
      <c r="V40" s="47"/>
      <c r="W40" s="47"/>
      <c r="X40" s="47"/>
      <c r="Y40" s="47"/>
      <c r="Z40" s="47"/>
      <c r="AB40" s="100"/>
      <c r="AC40" s="85"/>
      <c r="AD40" s="85"/>
      <c r="AE40" s="85"/>
      <c r="AF40" s="85"/>
      <c r="AG40" s="85"/>
    </row>
    <row r="41" spans="1:33">
      <c r="O41" s="47"/>
      <c r="P41" s="47"/>
      <c r="Q41" s="47"/>
      <c r="R41" s="47"/>
      <c r="S41" s="47"/>
      <c r="T41" s="47"/>
      <c r="U41" s="47"/>
      <c r="V41" s="47"/>
      <c r="W41" s="47"/>
      <c r="X41" s="47"/>
      <c r="Y41" s="47"/>
      <c r="Z41" s="47"/>
      <c r="AB41" s="100"/>
      <c r="AC41" s="85"/>
      <c r="AD41" s="85"/>
      <c r="AE41" s="85"/>
      <c r="AF41" s="85"/>
      <c r="AG41" s="85"/>
    </row>
    <row r="42" spans="1:33">
      <c r="AB42" s="100"/>
      <c r="AC42" s="85"/>
      <c r="AD42" s="85"/>
      <c r="AE42" s="85"/>
      <c r="AF42" s="85"/>
      <c r="AG42" s="85"/>
    </row>
    <row r="43" spans="1:33">
      <c r="AB43" s="100"/>
      <c r="AC43" s="85"/>
      <c r="AD43" s="85"/>
      <c r="AE43" s="85"/>
      <c r="AF43" s="85"/>
      <c r="AG43" s="85"/>
    </row>
    <row r="44" spans="1:33">
      <c r="AB44" s="100"/>
      <c r="AC44" s="85"/>
      <c r="AD44" s="85"/>
      <c r="AE44" s="85"/>
      <c r="AF44" s="85"/>
      <c r="AG44" s="85"/>
    </row>
    <row r="45" spans="1:33">
      <c r="AB45" s="100"/>
      <c r="AC45" s="85"/>
      <c r="AD45" s="85"/>
      <c r="AE45" s="85"/>
      <c r="AF45" s="85"/>
      <c r="AG45" s="85"/>
    </row>
    <row r="46" spans="1:33">
      <c r="AB46" s="100"/>
      <c r="AC46" s="85"/>
      <c r="AD46" s="85"/>
      <c r="AE46" s="85"/>
      <c r="AF46" s="85"/>
      <c r="AG46" s="85"/>
    </row>
    <row r="47" spans="1:33">
      <c r="AB47" s="100"/>
      <c r="AC47" s="85"/>
      <c r="AD47" s="85"/>
      <c r="AE47" s="85"/>
      <c r="AF47" s="85"/>
      <c r="AG47" s="85"/>
    </row>
    <row r="52" spans="1:8">
      <c r="A52" s="29"/>
    </row>
    <row r="55" spans="1:8">
      <c r="H55" s="29"/>
    </row>
  </sheetData>
  <hyperlinks>
    <hyperlink ref="A1" location="Contents!B3" display="Return to the Table of Contents" xr:uid="{249592C6-F6C4-44A2-80CC-BB3943324B64}"/>
  </hyperlink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63"/>
  <dimension ref="A1:I29"/>
  <sheetViews>
    <sheetView showGridLines="0" workbookViewId="0">
      <selection activeCell="A3" sqref="A3"/>
    </sheetView>
  </sheetViews>
  <sheetFormatPr defaultColWidth="10.625" defaultRowHeight="12.75"/>
  <cols>
    <col min="1" max="1" width="10.875" style="35" customWidth="1"/>
    <col min="2" max="4" width="9.125" style="35" customWidth="1"/>
    <col min="5" max="5" width="2.625" style="35" customWidth="1"/>
    <col min="6" max="6" width="10.875" style="35" customWidth="1"/>
    <col min="7" max="9" width="9.125" style="35" customWidth="1"/>
    <col min="10" max="10" width="4.625" style="35" customWidth="1"/>
    <col min="11" max="16384" width="10.625" style="35"/>
  </cols>
  <sheetData>
    <row r="1" spans="1:9">
      <c r="A1" s="12" t="s">
        <v>48</v>
      </c>
    </row>
    <row r="2" spans="1:9">
      <c r="A2" s="12"/>
    </row>
    <row r="3" spans="1:9" s="34" customFormat="1">
      <c r="A3" s="26" t="s">
        <v>304</v>
      </c>
      <c r="B3" s="26"/>
      <c r="C3" s="26"/>
      <c r="D3" s="26"/>
      <c r="E3" s="4"/>
      <c r="F3" s="4"/>
      <c r="G3" s="4"/>
    </row>
    <row r="4" spans="1:9">
      <c r="A4" s="10"/>
      <c r="B4" s="1"/>
      <c r="C4" s="1"/>
      <c r="D4" s="1"/>
      <c r="E4" s="1"/>
      <c r="F4" s="1"/>
      <c r="G4" s="1"/>
    </row>
    <row r="5" spans="1:9">
      <c r="A5" s="10"/>
      <c r="B5" s="1"/>
      <c r="C5" s="1"/>
      <c r="D5" s="1"/>
      <c r="E5" s="1"/>
      <c r="F5" s="1"/>
      <c r="G5" s="1"/>
    </row>
    <row r="6" spans="1:9">
      <c r="A6" s="249" t="s">
        <v>415</v>
      </c>
      <c r="B6" s="220" t="s">
        <v>15</v>
      </c>
      <c r="C6" s="220" t="s">
        <v>2</v>
      </c>
      <c r="D6" s="220" t="s">
        <v>0</v>
      </c>
      <c r="E6" s="1"/>
      <c r="F6" s="249" t="s">
        <v>416</v>
      </c>
      <c r="G6" s="220" t="s">
        <v>15</v>
      </c>
      <c r="H6" s="220" t="s">
        <v>2</v>
      </c>
      <c r="I6" s="220" t="s">
        <v>0</v>
      </c>
    </row>
    <row r="7" spans="1:9">
      <c r="A7" s="5">
        <v>2010</v>
      </c>
      <c r="B7" s="85">
        <v>4900.2460000000001</v>
      </c>
      <c r="C7" s="85">
        <v>1928.1410000000001</v>
      </c>
      <c r="D7" s="85">
        <f t="shared" ref="D7:D19" si="0">SUM(B7:C7)</f>
        <v>6828.3870000000006</v>
      </c>
      <c r="E7" s="1"/>
      <c r="F7" s="5"/>
      <c r="G7" s="85"/>
      <c r="H7" s="85"/>
      <c r="I7" s="85"/>
    </row>
    <row r="8" spans="1:9">
      <c r="A8" s="244">
        <v>2011</v>
      </c>
      <c r="B8" s="245">
        <v>4501.4380000000001</v>
      </c>
      <c r="C8" s="245">
        <v>2132.511</v>
      </c>
      <c r="D8" s="245">
        <f t="shared" si="0"/>
        <v>6633.9490000000005</v>
      </c>
      <c r="E8" s="1"/>
      <c r="F8" s="244">
        <f>A8</f>
        <v>2011</v>
      </c>
      <c r="G8" s="246">
        <f>B8/B7-1</f>
        <v>-8.1385301880762762E-2</v>
      </c>
      <c r="H8" s="246">
        <f t="shared" ref="H8:I21" si="1">C8/C7-1</f>
        <v>0.10599328576074041</v>
      </c>
      <c r="I8" s="246">
        <f t="shared" si="1"/>
        <v>-2.8474953162437977E-2</v>
      </c>
    </row>
    <row r="9" spans="1:9">
      <c r="A9" s="5">
        <v>2012</v>
      </c>
      <c r="B9" s="85">
        <v>5321.857</v>
      </c>
      <c r="C9" s="85">
        <v>2358.0839999999998</v>
      </c>
      <c r="D9" s="85">
        <f t="shared" si="0"/>
        <v>7679.9409999999998</v>
      </c>
      <c r="E9" s="1"/>
      <c r="F9" s="5">
        <f t="shared" ref="F9:F21" si="2">A9</f>
        <v>2012</v>
      </c>
      <c r="G9" s="75">
        <f t="shared" ref="G9:G20" si="3">B9/B8-1</f>
        <v>0.1822570920670239</v>
      </c>
      <c r="H9" s="75">
        <f t="shared" si="1"/>
        <v>0.10577811790888769</v>
      </c>
      <c r="I9" s="75">
        <f t="shared" si="1"/>
        <v>0.15767260194493504</v>
      </c>
    </row>
    <row r="10" spans="1:9">
      <c r="A10" s="244">
        <v>2013</v>
      </c>
      <c r="B10" s="245">
        <v>6472.8770000000004</v>
      </c>
      <c r="C10" s="245">
        <v>2388.2049999999999</v>
      </c>
      <c r="D10" s="245">
        <f t="shared" si="0"/>
        <v>8861.0820000000003</v>
      </c>
      <c r="E10" s="1"/>
      <c r="F10" s="244">
        <f t="shared" si="2"/>
        <v>2013</v>
      </c>
      <c r="G10" s="246">
        <f t="shared" si="3"/>
        <v>0.21628164755272472</v>
      </c>
      <c r="H10" s="246">
        <f t="shared" si="1"/>
        <v>1.277350594804938E-2</v>
      </c>
      <c r="I10" s="246">
        <f t="shared" si="1"/>
        <v>0.15379558254418879</v>
      </c>
    </row>
    <row r="11" spans="1:9">
      <c r="A11" s="5">
        <v>2014</v>
      </c>
      <c r="B11" s="85">
        <v>6770.6289999999999</v>
      </c>
      <c r="C11" s="85">
        <v>2609.7280000000001</v>
      </c>
      <c r="D11" s="85">
        <f t="shared" si="0"/>
        <v>9380.357</v>
      </c>
      <c r="E11" s="1"/>
      <c r="F11" s="5">
        <f t="shared" si="2"/>
        <v>2014</v>
      </c>
      <c r="G11" s="75">
        <f t="shared" si="3"/>
        <v>4.5999947164143462E-2</v>
      </c>
      <c r="H11" s="75">
        <f t="shared" si="1"/>
        <v>9.2757112559432864E-2</v>
      </c>
      <c r="I11" s="75">
        <f t="shared" si="1"/>
        <v>5.8601759920515306E-2</v>
      </c>
    </row>
    <row r="12" spans="1:9">
      <c r="A12" s="244">
        <v>2015</v>
      </c>
      <c r="B12" s="245">
        <v>6756.1629999999996</v>
      </c>
      <c r="C12" s="245">
        <v>2448.7379999999998</v>
      </c>
      <c r="D12" s="245">
        <f t="shared" si="0"/>
        <v>9204.9009999999998</v>
      </c>
      <c r="E12" s="1"/>
      <c r="F12" s="244">
        <f t="shared" si="2"/>
        <v>2015</v>
      </c>
      <c r="G12" s="246">
        <f t="shared" si="3"/>
        <v>-2.1365814018166063E-3</v>
      </c>
      <c r="H12" s="246">
        <f t="shared" si="1"/>
        <v>-6.1688421168796248E-2</v>
      </c>
      <c r="I12" s="246">
        <f t="shared" si="1"/>
        <v>-1.8704618598204714E-2</v>
      </c>
    </row>
    <row r="13" spans="1:9">
      <c r="A13" s="5">
        <v>2016</v>
      </c>
      <c r="B13" s="85">
        <v>7146.32</v>
      </c>
      <c r="C13" s="85">
        <v>2525.4839999999999</v>
      </c>
      <c r="D13" s="85">
        <f t="shared" si="0"/>
        <v>9671.8040000000001</v>
      </c>
      <c r="E13" s="1"/>
      <c r="F13" s="5">
        <f t="shared" si="2"/>
        <v>2016</v>
      </c>
      <c r="G13" s="75">
        <f t="shared" si="3"/>
        <v>5.7748310690550309E-2</v>
      </c>
      <c r="H13" s="75">
        <f t="shared" si="1"/>
        <v>3.134104179377295E-2</v>
      </c>
      <c r="I13" s="75">
        <f t="shared" si="1"/>
        <v>5.0723304900291755E-2</v>
      </c>
    </row>
    <row r="14" spans="1:9">
      <c r="A14" s="244">
        <v>2017</v>
      </c>
      <c r="B14" s="245">
        <v>9118.1380000000008</v>
      </c>
      <c r="C14" s="245">
        <v>2967.2060000000001</v>
      </c>
      <c r="D14" s="245">
        <f t="shared" si="0"/>
        <v>12085.344000000001</v>
      </c>
      <c r="E14" s="1"/>
      <c r="F14" s="244">
        <f t="shared" si="2"/>
        <v>2017</v>
      </c>
      <c r="G14" s="246">
        <f t="shared" si="3"/>
        <v>0.27592075361864588</v>
      </c>
      <c r="H14" s="246">
        <f t="shared" si="1"/>
        <v>0.17490587942746827</v>
      </c>
      <c r="I14" s="246">
        <f t="shared" si="1"/>
        <v>0.24954393203170788</v>
      </c>
    </row>
    <row r="15" spans="1:9">
      <c r="A15" s="5">
        <v>2018</v>
      </c>
      <c r="B15" s="85">
        <v>7899.5630000000001</v>
      </c>
      <c r="C15" s="85">
        <v>2999.0230000000001</v>
      </c>
      <c r="D15" s="85">
        <f t="shared" si="0"/>
        <v>10898.585999999999</v>
      </c>
      <c r="E15" s="1"/>
      <c r="F15" s="5">
        <f t="shared" si="2"/>
        <v>2018</v>
      </c>
      <c r="G15" s="75">
        <f t="shared" si="3"/>
        <v>-0.13364296526330277</v>
      </c>
      <c r="H15" s="75">
        <f t="shared" si="1"/>
        <v>1.072288206481109E-2</v>
      </c>
      <c r="I15" s="75">
        <f t="shared" si="1"/>
        <v>-9.8198115006076891E-2</v>
      </c>
    </row>
    <row r="16" spans="1:9">
      <c r="A16" s="244">
        <v>2019</v>
      </c>
      <c r="B16" s="245">
        <v>9478.0139999999992</v>
      </c>
      <c r="C16" s="245">
        <v>3279.0459999999998</v>
      </c>
      <c r="D16" s="245">
        <f t="shared" si="0"/>
        <v>12757.06</v>
      </c>
      <c r="E16" s="1"/>
      <c r="F16" s="244">
        <f t="shared" si="2"/>
        <v>2019</v>
      </c>
      <c r="G16" s="246">
        <f t="shared" si="3"/>
        <v>0.19981497710696128</v>
      </c>
      <c r="H16" s="246">
        <f t="shared" si="1"/>
        <v>9.3371407955190611E-2</v>
      </c>
      <c r="I16" s="246">
        <f t="shared" si="1"/>
        <v>0.17052432306356069</v>
      </c>
    </row>
    <row r="17" spans="1:9">
      <c r="A17" s="5">
        <v>2020</v>
      </c>
      <c r="B17" s="85">
        <v>10615.016</v>
      </c>
      <c r="C17" s="85">
        <v>3550.576</v>
      </c>
      <c r="D17" s="85">
        <f t="shared" si="0"/>
        <v>14165.592000000001</v>
      </c>
      <c r="E17" s="1"/>
      <c r="F17" s="5">
        <f t="shared" si="2"/>
        <v>2020</v>
      </c>
      <c r="G17" s="75">
        <f t="shared" si="3"/>
        <v>0.11996205112168012</v>
      </c>
      <c r="H17" s="75">
        <f t="shared" si="1"/>
        <v>8.2807621485029514E-2</v>
      </c>
      <c r="I17" s="75">
        <f t="shared" si="1"/>
        <v>0.11041196012247334</v>
      </c>
    </row>
    <row r="18" spans="1:9">
      <c r="A18" s="244">
        <v>2021</v>
      </c>
      <c r="B18" s="245">
        <v>12061.294</v>
      </c>
      <c r="C18" s="245">
        <v>3809.0410000000002</v>
      </c>
      <c r="D18" s="245">
        <f t="shared" si="0"/>
        <v>15870.334999999999</v>
      </c>
      <c r="E18" s="1"/>
      <c r="F18" s="244">
        <f t="shared" si="2"/>
        <v>2021</v>
      </c>
      <c r="G18" s="246">
        <f t="shared" si="3"/>
        <v>0.13624831088337497</v>
      </c>
      <c r="H18" s="246">
        <f t="shared" si="1"/>
        <v>7.2795230970974956E-2</v>
      </c>
      <c r="I18" s="246">
        <f t="shared" si="1"/>
        <v>0.12034392914888414</v>
      </c>
    </row>
    <row r="19" spans="1:9">
      <c r="A19" s="5">
        <v>2022</v>
      </c>
      <c r="B19" s="85">
        <v>10279.726000000001</v>
      </c>
      <c r="C19" s="85">
        <v>3396.2440000000001</v>
      </c>
      <c r="D19" s="85">
        <f t="shared" si="0"/>
        <v>13675.970000000001</v>
      </c>
      <c r="E19" s="1"/>
      <c r="F19" s="5">
        <f t="shared" si="2"/>
        <v>2022</v>
      </c>
      <c r="G19" s="75">
        <f t="shared" si="3"/>
        <v>-0.1477095243677834</v>
      </c>
      <c r="H19" s="75">
        <f t="shared" si="1"/>
        <v>-0.10837294741642323</v>
      </c>
      <c r="I19" s="75">
        <f t="shared" si="1"/>
        <v>-0.13826834783260711</v>
      </c>
    </row>
    <row r="20" spans="1:9">
      <c r="A20" s="244">
        <v>2023</v>
      </c>
      <c r="B20" s="245">
        <v>11482.589</v>
      </c>
      <c r="C20" s="245">
        <v>3492.268</v>
      </c>
      <c r="D20" s="245">
        <f>SUM(B20:C20)</f>
        <v>14974.857</v>
      </c>
      <c r="E20" s="1"/>
      <c r="F20" s="244">
        <f t="shared" si="2"/>
        <v>2023</v>
      </c>
      <c r="G20" s="246">
        <f t="shared" si="3"/>
        <v>0.11701313828792714</v>
      </c>
      <c r="H20" s="246">
        <f t="shared" si="1"/>
        <v>2.8273586938983186E-2</v>
      </c>
      <c r="I20" s="246">
        <f t="shared" si="1"/>
        <v>9.4975859116391614E-2</v>
      </c>
    </row>
    <row r="21" spans="1:9">
      <c r="A21" s="92">
        <v>2024</v>
      </c>
      <c r="B21" s="91">
        <v>12109.284</v>
      </c>
      <c r="C21" s="91">
        <v>3432.3220000000001</v>
      </c>
      <c r="D21" s="91">
        <f>SUM(B21:C21)</f>
        <v>15541.606</v>
      </c>
      <c r="E21" s="1"/>
      <c r="F21" s="92">
        <f t="shared" si="2"/>
        <v>2024</v>
      </c>
      <c r="G21" s="74">
        <f>B21/B20-1</f>
        <v>5.4577848253560157E-2</v>
      </c>
      <c r="H21" s="74">
        <f t="shared" si="1"/>
        <v>-1.7165349280181208E-2</v>
      </c>
      <c r="I21" s="74">
        <f t="shared" si="1"/>
        <v>3.7846705314114271E-2</v>
      </c>
    </row>
    <row r="22" spans="1:9">
      <c r="A22" s="13"/>
      <c r="B22" s="19"/>
      <c r="C22" s="19"/>
      <c r="D22" s="19"/>
      <c r="E22" s="1"/>
      <c r="F22" s="13"/>
      <c r="G22" s="19"/>
      <c r="H22" s="19"/>
      <c r="I22" s="19"/>
    </row>
    <row r="23" spans="1:9">
      <c r="A23" s="239" t="s">
        <v>88</v>
      </c>
      <c r="B23" s="248">
        <f>AVERAGE(B$7:B$21)</f>
        <v>8327.5435999999991</v>
      </c>
      <c r="C23" s="248">
        <f>AVERAGE(C$7:C$21)</f>
        <v>2887.7744666666667</v>
      </c>
      <c r="D23" s="248">
        <f>AVERAGE(D$7:D$21)</f>
        <v>11215.318066666665</v>
      </c>
      <c r="E23" s="1"/>
    </row>
    <row r="24" spans="1:9">
      <c r="A24" s="239" t="s">
        <v>109</v>
      </c>
      <c r="B24" s="240">
        <f>B21/B20-1</f>
        <v>5.4577848253560157E-2</v>
      </c>
      <c r="C24" s="240">
        <f>C21/C20-1</f>
        <v>-1.7165349280181208E-2</v>
      </c>
      <c r="D24" s="240">
        <f>D21/D20-1</f>
        <v>3.7846705314114271E-2</v>
      </c>
      <c r="E24" s="1"/>
    </row>
    <row r="25" spans="1:9">
      <c r="A25" s="241" t="s">
        <v>402</v>
      </c>
      <c r="B25" s="242">
        <f>((B21/B16)^(1/5))-1</f>
        <v>5.0219853036006068E-2</v>
      </c>
      <c r="C25" s="242">
        <f>((C21/C16)^(1/5))-1</f>
        <v>9.1787635699600578E-3</v>
      </c>
      <c r="D25" s="242">
        <f>((D21/D16)^(1/5))-1</f>
        <v>4.0277150370244819E-2</v>
      </c>
      <c r="E25" s="1"/>
      <c r="G25" s="75"/>
      <c r="H25" s="75"/>
      <c r="I25" s="75"/>
    </row>
    <row r="26" spans="1:9">
      <c r="A26" s="241" t="s">
        <v>403</v>
      </c>
      <c r="B26" s="242">
        <f>((B21/B11)^(1/10))-1</f>
        <v>5.9861080986354231E-2</v>
      </c>
      <c r="C26" s="242">
        <f>((C21/C11)^(1/10))-1</f>
        <v>2.7777906953296627E-2</v>
      </c>
      <c r="D26" s="242">
        <f>((D21/D11)^(1/10))-1</f>
        <v>5.1786646650378021E-2</v>
      </c>
      <c r="E26" s="1"/>
      <c r="G26" s="75"/>
      <c r="H26" s="75"/>
      <c r="I26" s="75"/>
    </row>
    <row r="28" spans="1:9" s="129" customFormat="1" ht="11.25">
      <c r="A28" s="71" t="s">
        <v>97</v>
      </c>
      <c r="B28" s="71"/>
      <c r="C28" s="71"/>
      <c r="D28" s="71"/>
      <c r="E28" s="127"/>
      <c r="F28" s="127"/>
      <c r="G28" s="127"/>
    </row>
    <row r="29" spans="1:9" s="129" customFormat="1" ht="11.25">
      <c r="A29" s="71" t="s">
        <v>449</v>
      </c>
      <c r="B29" s="71"/>
      <c r="C29" s="71"/>
      <c r="D29" s="71"/>
      <c r="E29" s="127"/>
      <c r="F29" s="127"/>
      <c r="G29" s="127"/>
    </row>
  </sheetData>
  <hyperlinks>
    <hyperlink ref="A1" location="Contents!B3" display="Return to the Table of Contents" xr:uid="{3E7342A0-5FB2-4D61-A693-AA797BBD2B41}"/>
  </hyperlinks>
  <pageMargins left="0.7" right="0.7" top="0.75" bottom="0.75" header="0.3" footer="0.3"/>
  <pageSetup orientation="portrait" r:id="rId1"/>
  <ignoredErrors>
    <ignoredError sqref="D7:D21" formulaRange="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8"/>
  <dimension ref="A1:I25"/>
  <sheetViews>
    <sheetView showGridLines="0" workbookViewId="0">
      <selection activeCell="A24" sqref="A24:D24"/>
    </sheetView>
  </sheetViews>
  <sheetFormatPr defaultColWidth="10.625" defaultRowHeight="12.75"/>
  <cols>
    <col min="1" max="4" width="10.625" style="35" customWidth="1"/>
    <col min="5" max="5" width="2.625" style="35" customWidth="1"/>
    <col min="6" max="9" width="10.625" style="35" customWidth="1"/>
    <col min="10" max="10" width="4.625" style="35" customWidth="1"/>
    <col min="11" max="16384" width="10.625" style="35"/>
  </cols>
  <sheetData>
    <row r="1" spans="1:9">
      <c r="A1" s="12" t="s">
        <v>48</v>
      </c>
    </row>
    <row r="2" spans="1:9">
      <c r="A2" s="12"/>
    </row>
    <row r="3" spans="1:9" s="34" customFormat="1">
      <c r="A3" s="26" t="s">
        <v>305</v>
      </c>
      <c r="B3" s="26"/>
      <c r="C3" s="26"/>
      <c r="D3" s="26"/>
      <c r="E3" s="26"/>
    </row>
    <row r="4" spans="1:9">
      <c r="A4" s="10"/>
      <c r="B4" s="1"/>
      <c r="C4" s="1"/>
      <c r="D4" s="1"/>
      <c r="E4" s="1"/>
    </row>
    <row r="5" spans="1:9">
      <c r="A5" s="10"/>
      <c r="B5" s="1"/>
      <c r="C5" s="1"/>
      <c r="D5" s="1"/>
      <c r="E5" s="1"/>
    </row>
    <row r="6" spans="1:9">
      <c r="A6" s="249" t="s">
        <v>415</v>
      </c>
      <c r="B6" s="220" t="s">
        <v>15</v>
      </c>
      <c r="C6" s="220" t="s">
        <v>2</v>
      </c>
      <c r="D6" s="220" t="s">
        <v>0</v>
      </c>
      <c r="E6" s="1"/>
      <c r="F6" s="249" t="s">
        <v>416</v>
      </c>
      <c r="G6" s="220" t="s">
        <v>15</v>
      </c>
      <c r="H6" s="220" t="s">
        <v>2</v>
      </c>
      <c r="I6" s="220" t="s">
        <v>0</v>
      </c>
    </row>
    <row r="7" spans="1:9">
      <c r="A7" s="5">
        <v>2010</v>
      </c>
      <c r="B7" s="85">
        <v>7404.1480000000001</v>
      </c>
      <c r="C7" s="85">
        <v>7320.2870000000003</v>
      </c>
      <c r="D7" s="85">
        <f>SUM(B7:C7)</f>
        <v>14724.435000000001</v>
      </c>
      <c r="E7" s="1"/>
      <c r="F7" s="5"/>
      <c r="G7" s="85"/>
      <c r="H7" s="85"/>
      <c r="I7" s="85"/>
    </row>
    <row r="8" spans="1:9">
      <c r="A8" s="244">
        <v>2011</v>
      </c>
      <c r="B8" s="245">
        <v>8000.4849999999997</v>
      </c>
      <c r="C8" s="245">
        <v>7054.8710000000001</v>
      </c>
      <c r="D8" s="245">
        <f t="shared" ref="D8:D19" si="0">SUM(B8:C8)</f>
        <v>15055.356</v>
      </c>
      <c r="E8" s="1"/>
      <c r="F8" s="244">
        <f>A8</f>
        <v>2011</v>
      </c>
      <c r="G8" s="246">
        <f>B8/B7-1</f>
        <v>8.0540934622052252E-2</v>
      </c>
      <c r="H8" s="246">
        <f t="shared" ref="H8:I22" si="1">C8/C7-1</f>
        <v>-3.6257594818345229E-2</v>
      </c>
      <c r="I8" s="246">
        <f t="shared" si="1"/>
        <v>2.2474274904266123E-2</v>
      </c>
    </row>
    <row r="9" spans="1:9">
      <c r="A9" s="5">
        <v>2012</v>
      </c>
      <c r="B9" s="85">
        <v>6909.4989999999998</v>
      </c>
      <c r="C9" s="85">
        <v>7824.2979999999998</v>
      </c>
      <c r="D9" s="85">
        <f t="shared" si="0"/>
        <v>14733.796999999999</v>
      </c>
      <c r="E9" s="1"/>
      <c r="F9" s="5">
        <f t="shared" ref="F9:F22" si="2">A9</f>
        <v>2012</v>
      </c>
      <c r="G9" s="75">
        <f t="shared" ref="G9:G22" si="3">B9/B8-1</f>
        <v>-0.13636498287291332</v>
      </c>
      <c r="H9" s="75">
        <f t="shared" si="1"/>
        <v>0.10906322737864382</v>
      </c>
      <c r="I9" s="75">
        <f t="shared" si="1"/>
        <v>-2.1358445459542796E-2</v>
      </c>
    </row>
    <row r="10" spans="1:9">
      <c r="A10" s="244">
        <v>2013</v>
      </c>
      <c r="B10" s="245">
        <v>7850.7089999999998</v>
      </c>
      <c r="C10" s="245">
        <v>8609.5840000000007</v>
      </c>
      <c r="D10" s="245">
        <f t="shared" si="0"/>
        <v>16460.293000000001</v>
      </c>
      <c r="E10" s="1"/>
      <c r="F10" s="244">
        <f t="shared" si="2"/>
        <v>2013</v>
      </c>
      <c r="G10" s="246">
        <f t="shared" si="3"/>
        <v>0.13621971723275461</v>
      </c>
      <c r="H10" s="246">
        <f t="shared" si="1"/>
        <v>0.10036504233351051</v>
      </c>
      <c r="I10" s="246">
        <f t="shared" si="1"/>
        <v>0.11717929872387978</v>
      </c>
    </row>
    <row r="11" spans="1:9">
      <c r="A11" s="5">
        <v>2014</v>
      </c>
      <c r="B11" s="85">
        <v>8892.1509999999998</v>
      </c>
      <c r="C11" s="85">
        <v>9287.2710000000006</v>
      </c>
      <c r="D11" s="85">
        <f t="shared" si="0"/>
        <v>18179.421999999999</v>
      </c>
      <c r="E11" s="1"/>
      <c r="F11" s="5">
        <f t="shared" si="2"/>
        <v>2014</v>
      </c>
      <c r="G11" s="75">
        <f t="shared" si="3"/>
        <v>0.13265578943252132</v>
      </c>
      <c r="H11" s="75">
        <f t="shared" si="1"/>
        <v>7.8713094616418067E-2</v>
      </c>
      <c r="I11" s="75">
        <f t="shared" si="1"/>
        <v>0.10444097198026769</v>
      </c>
    </row>
    <row r="12" spans="1:9">
      <c r="A12" s="244">
        <v>2015</v>
      </c>
      <c r="B12" s="245">
        <v>9694.6740000000009</v>
      </c>
      <c r="C12" s="245">
        <v>11501</v>
      </c>
      <c r="D12" s="245">
        <f t="shared" si="0"/>
        <v>21195.673999999999</v>
      </c>
      <c r="E12" s="1"/>
      <c r="F12" s="244">
        <f t="shared" si="2"/>
        <v>2015</v>
      </c>
      <c r="G12" s="246">
        <f t="shared" si="3"/>
        <v>9.0250716615136284E-2</v>
      </c>
      <c r="H12" s="246">
        <f t="shared" si="1"/>
        <v>0.23836162420586193</v>
      </c>
      <c r="I12" s="246">
        <f t="shared" si="1"/>
        <v>0.16591572603353399</v>
      </c>
    </row>
    <row r="13" spans="1:9">
      <c r="A13" s="5">
        <v>2016</v>
      </c>
      <c r="B13" s="85">
        <v>8805.4660000000003</v>
      </c>
      <c r="C13" s="85">
        <v>11104.53</v>
      </c>
      <c r="D13" s="85">
        <f t="shared" si="0"/>
        <v>19909.995999999999</v>
      </c>
      <c r="E13" s="1"/>
      <c r="F13" s="5">
        <f t="shared" si="2"/>
        <v>2016</v>
      </c>
      <c r="G13" s="75">
        <f t="shared" si="3"/>
        <v>-9.1721289442017406E-2</v>
      </c>
      <c r="H13" s="75">
        <f t="shared" si="1"/>
        <v>-3.4472654551778059E-2</v>
      </c>
      <c r="I13" s="75">
        <f t="shared" si="1"/>
        <v>-6.0657566256208661E-2</v>
      </c>
    </row>
    <row r="14" spans="1:9">
      <c r="A14" s="244">
        <v>2017</v>
      </c>
      <c r="B14" s="245">
        <v>9798.1939999999995</v>
      </c>
      <c r="C14" s="245">
        <v>17387.153999999999</v>
      </c>
      <c r="D14" s="245">
        <f t="shared" si="0"/>
        <v>27185.347999999998</v>
      </c>
      <c r="E14" s="1"/>
      <c r="F14" s="244">
        <f t="shared" si="2"/>
        <v>2017</v>
      </c>
      <c r="G14" s="246">
        <f t="shared" si="3"/>
        <v>0.11273997310307027</v>
      </c>
      <c r="H14" s="246">
        <f t="shared" si="1"/>
        <v>0.56577126632104169</v>
      </c>
      <c r="I14" s="246">
        <f t="shared" si="1"/>
        <v>0.36541202720482713</v>
      </c>
    </row>
    <row r="15" spans="1:9">
      <c r="A15" s="5">
        <v>2018</v>
      </c>
      <c r="B15" s="85">
        <v>11907.802</v>
      </c>
      <c r="C15" s="85">
        <v>21865.671999999999</v>
      </c>
      <c r="D15" s="85">
        <f t="shared" si="0"/>
        <v>33773.474000000002</v>
      </c>
      <c r="E15" s="1"/>
      <c r="F15" s="5">
        <f t="shared" si="2"/>
        <v>2018</v>
      </c>
      <c r="G15" s="75">
        <f t="shared" si="3"/>
        <v>0.21530580023216528</v>
      </c>
      <c r="H15" s="75">
        <f t="shared" si="1"/>
        <v>0.25757625428520381</v>
      </c>
      <c r="I15" s="75">
        <f t="shared" si="1"/>
        <v>0.24234105813175555</v>
      </c>
    </row>
    <row r="16" spans="1:9">
      <c r="A16" s="244">
        <v>2019</v>
      </c>
      <c r="B16" s="245">
        <v>11082.182000000001</v>
      </c>
      <c r="C16" s="245">
        <v>25856.86</v>
      </c>
      <c r="D16" s="245">
        <f t="shared" si="0"/>
        <v>36939.042000000001</v>
      </c>
      <c r="E16" s="1"/>
      <c r="F16" s="244">
        <f t="shared" si="2"/>
        <v>2019</v>
      </c>
      <c r="G16" s="246">
        <f t="shared" si="3"/>
        <v>-6.9334374219524264E-2</v>
      </c>
      <c r="H16" s="246">
        <f t="shared" si="1"/>
        <v>0.18253214444998545</v>
      </c>
      <c r="I16" s="246">
        <f t="shared" si="1"/>
        <v>9.3729416168440327E-2</v>
      </c>
    </row>
    <row r="17" spans="1:9">
      <c r="A17" s="5">
        <v>2020</v>
      </c>
      <c r="B17" s="85">
        <v>14437.075000000001</v>
      </c>
      <c r="C17" s="85">
        <v>31616.251</v>
      </c>
      <c r="D17" s="85">
        <f t="shared" si="0"/>
        <v>46053.326000000001</v>
      </c>
      <c r="E17" s="1"/>
      <c r="F17" s="5">
        <f t="shared" si="2"/>
        <v>2020</v>
      </c>
      <c r="G17" s="75">
        <f t="shared" si="3"/>
        <v>0.30272856013373528</v>
      </c>
      <c r="H17" s="75">
        <f t="shared" si="1"/>
        <v>0.22274131507073935</v>
      </c>
      <c r="I17" s="75">
        <f t="shared" si="1"/>
        <v>0.24673850502132666</v>
      </c>
    </row>
    <row r="18" spans="1:9">
      <c r="A18" s="244">
        <v>2021</v>
      </c>
      <c r="B18" s="245">
        <v>16967.213</v>
      </c>
      <c r="C18" s="245">
        <v>35792.067000000003</v>
      </c>
      <c r="D18" s="245">
        <f t="shared" si="0"/>
        <v>52759.28</v>
      </c>
      <c r="E18" s="1"/>
      <c r="F18" s="244">
        <f t="shared" si="2"/>
        <v>2021</v>
      </c>
      <c r="G18" s="246">
        <f t="shared" si="3"/>
        <v>0.17525281263690862</v>
      </c>
      <c r="H18" s="246">
        <f t="shared" si="1"/>
        <v>0.13207815183400462</v>
      </c>
      <c r="I18" s="246">
        <f t="shared" si="1"/>
        <v>0.14561280546816535</v>
      </c>
    </row>
    <row r="19" spans="1:9">
      <c r="A19" s="5">
        <v>2022</v>
      </c>
      <c r="B19" s="85">
        <v>14260.731</v>
      </c>
      <c r="C19" s="85">
        <v>39005.142</v>
      </c>
      <c r="D19" s="85">
        <f t="shared" si="0"/>
        <v>53265.873</v>
      </c>
      <c r="E19" s="1"/>
      <c r="F19" s="5">
        <f t="shared" si="2"/>
        <v>2022</v>
      </c>
      <c r="G19" s="75">
        <f t="shared" si="3"/>
        <v>-0.15951246677931141</v>
      </c>
      <c r="H19" s="75">
        <f t="shared" si="1"/>
        <v>8.9770590784823856E-2</v>
      </c>
      <c r="I19" s="75">
        <f t="shared" si="1"/>
        <v>9.6019695492433055E-3</v>
      </c>
    </row>
    <row r="20" spans="1:9">
      <c r="A20" s="398" t="s">
        <v>435</v>
      </c>
      <c r="B20" s="398"/>
      <c r="C20" s="398"/>
      <c r="D20" s="398"/>
      <c r="E20" s="398"/>
      <c r="F20" s="398"/>
      <c r="G20" s="398"/>
      <c r="H20" s="398"/>
      <c r="I20" s="398"/>
    </row>
    <row r="21" spans="1:9">
      <c r="A21" s="244" t="s">
        <v>436</v>
      </c>
      <c r="B21" s="245">
        <v>16604.593000000001</v>
      </c>
      <c r="C21" s="245">
        <v>3550.9540000000002</v>
      </c>
      <c r="D21" s="245">
        <f>SUM(B21:C21)</f>
        <v>20155.547000000002</v>
      </c>
      <c r="E21" s="1"/>
      <c r="F21" s="244"/>
      <c r="G21" s="246"/>
      <c r="H21" s="246"/>
      <c r="I21" s="246"/>
    </row>
    <row r="22" spans="1:9">
      <c r="A22" s="92">
        <v>2024</v>
      </c>
      <c r="B22" s="91">
        <v>26184.144</v>
      </c>
      <c r="C22" s="91">
        <v>5093.4740000000002</v>
      </c>
      <c r="D22" s="91">
        <f>SUM(B22:C22)</f>
        <v>31277.618000000002</v>
      </c>
      <c r="E22" s="1"/>
      <c r="F22" s="92">
        <f t="shared" si="2"/>
        <v>2024</v>
      </c>
      <c r="G22" s="74">
        <f t="shared" si="3"/>
        <v>0.57692175893742159</v>
      </c>
      <c r="H22" s="74">
        <f t="shared" si="1"/>
        <v>0.43439593979533386</v>
      </c>
      <c r="I22" s="74">
        <f t="shared" si="1"/>
        <v>0.55181191559822218</v>
      </c>
    </row>
    <row r="23" spans="1:9">
      <c r="A23" s="13"/>
      <c r="B23" s="19"/>
      <c r="C23" s="19"/>
      <c r="D23" s="52"/>
      <c r="E23" s="14"/>
      <c r="F23" s="13"/>
      <c r="G23" s="19"/>
      <c r="H23" s="19"/>
      <c r="I23" s="19"/>
    </row>
    <row r="24" spans="1:9" s="129" customFormat="1" ht="10.15" customHeight="1">
      <c r="A24" s="397" t="s">
        <v>118</v>
      </c>
      <c r="B24" s="397"/>
      <c r="C24" s="397"/>
      <c r="D24" s="397"/>
      <c r="E24" s="127"/>
    </row>
    <row r="25" spans="1:9" s="129" customFormat="1" ht="43.15" customHeight="1">
      <c r="A25" s="397" t="s">
        <v>437</v>
      </c>
      <c r="B25" s="397"/>
      <c r="C25" s="397"/>
      <c r="D25" s="397"/>
      <c r="E25" s="397"/>
      <c r="F25" s="397"/>
      <c r="G25" s="397"/>
      <c r="H25" s="397"/>
      <c r="I25" s="397"/>
    </row>
  </sheetData>
  <mergeCells count="3">
    <mergeCell ref="A24:D24"/>
    <mergeCell ref="A20:I20"/>
    <mergeCell ref="A25:I25"/>
  </mergeCells>
  <hyperlinks>
    <hyperlink ref="A1" location="Contents!B3" display="Return to the Table of Contents" xr:uid="{E3BD1E56-8938-4C92-AB62-0827C09C4EC2}"/>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9"/>
  <dimension ref="A1:I25"/>
  <sheetViews>
    <sheetView showGridLines="0" workbookViewId="0">
      <selection activeCell="A24" sqref="A24:D24"/>
    </sheetView>
  </sheetViews>
  <sheetFormatPr defaultColWidth="10.625" defaultRowHeight="12.75"/>
  <cols>
    <col min="1" max="4" width="10.625" style="35" customWidth="1"/>
    <col min="5" max="5" width="2.625" style="35" customWidth="1"/>
    <col min="6" max="9" width="10.625" style="35" customWidth="1"/>
    <col min="10" max="10" width="4.625" style="35" customWidth="1"/>
    <col min="11" max="16384" width="10.625" style="35"/>
  </cols>
  <sheetData>
    <row r="1" spans="1:9">
      <c r="A1" s="12" t="s">
        <v>48</v>
      </c>
    </row>
    <row r="2" spans="1:9">
      <c r="A2" s="12"/>
    </row>
    <row r="3" spans="1:9" s="34" customFormat="1">
      <c r="A3" s="26" t="s">
        <v>306</v>
      </c>
      <c r="B3" s="26"/>
      <c r="C3" s="26"/>
      <c r="D3" s="26"/>
      <c r="E3" s="26"/>
    </row>
    <row r="4" spans="1:9">
      <c r="A4" s="10"/>
      <c r="B4" s="1"/>
      <c r="C4" s="1"/>
      <c r="D4" s="1"/>
      <c r="E4" s="1"/>
    </row>
    <row r="5" spans="1:9">
      <c r="A5" s="10"/>
      <c r="B5" s="1"/>
      <c r="C5" s="1"/>
      <c r="D5" s="1"/>
      <c r="E5" s="1"/>
    </row>
    <row r="6" spans="1:9">
      <c r="A6" s="249" t="s">
        <v>415</v>
      </c>
      <c r="B6" s="220" t="s">
        <v>15</v>
      </c>
      <c r="C6" s="220" t="s">
        <v>2</v>
      </c>
      <c r="D6" s="220" t="s">
        <v>0</v>
      </c>
      <c r="E6" s="1"/>
      <c r="F6" s="249" t="s">
        <v>416</v>
      </c>
      <c r="G6" s="220" t="s">
        <v>15</v>
      </c>
      <c r="H6" s="220" t="s">
        <v>2</v>
      </c>
      <c r="I6" s="220" t="s">
        <v>0</v>
      </c>
    </row>
    <row r="7" spans="1:9">
      <c r="A7" s="5">
        <v>2010</v>
      </c>
      <c r="B7" s="85">
        <v>59.887999999999998</v>
      </c>
      <c r="C7" s="85">
        <v>75.403000000000006</v>
      </c>
      <c r="D7" s="85">
        <f>SUM(B7:C7)</f>
        <v>135.291</v>
      </c>
      <c r="E7" s="1"/>
      <c r="F7" s="5"/>
      <c r="G7" s="85"/>
      <c r="H7" s="85"/>
      <c r="I7" s="85"/>
    </row>
    <row r="8" spans="1:9">
      <c r="A8" s="244">
        <v>2011</v>
      </c>
      <c r="B8" s="245">
        <v>69.769000000000005</v>
      </c>
      <c r="C8" s="245">
        <v>88.799000000000007</v>
      </c>
      <c r="D8" s="245">
        <f t="shared" ref="D8:D19" si="0">SUM(B8:C8)</f>
        <v>158.56800000000001</v>
      </c>
      <c r="E8" s="1"/>
      <c r="F8" s="244">
        <f>A8</f>
        <v>2011</v>
      </c>
      <c r="G8" s="246">
        <f>(B8-B7)/ABS(B7)</f>
        <v>0.16499131712530068</v>
      </c>
      <c r="H8" s="246">
        <f t="shared" ref="H8:I22" si="1">(C8-C7)/ABS(C7)</f>
        <v>0.17765871384427676</v>
      </c>
      <c r="I8" s="246">
        <f t="shared" si="1"/>
        <v>0.17205135596602891</v>
      </c>
    </row>
    <row r="9" spans="1:9">
      <c r="A9" s="5">
        <v>2012</v>
      </c>
      <c r="B9" s="85">
        <v>41.326999999999998</v>
      </c>
      <c r="C9" s="85">
        <v>1.36</v>
      </c>
      <c r="D9" s="85">
        <f t="shared" si="0"/>
        <v>42.686999999999998</v>
      </c>
      <c r="E9" s="1"/>
      <c r="F9" s="5">
        <f t="shared" ref="F9:F22" si="2">A9</f>
        <v>2012</v>
      </c>
      <c r="G9" s="75">
        <f t="shared" ref="G9:G22" si="3">(B9-B8)/ABS(B8)</f>
        <v>-0.40765956226977607</v>
      </c>
      <c r="H9" s="75">
        <f t="shared" si="1"/>
        <v>-0.98468451221297537</v>
      </c>
      <c r="I9" s="75">
        <f t="shared" si="1"/>
        <v>-0.73079688209474802</v>
      </c>
    </row>
    <row r="10" spans="1:9">
      <c r="A10" s="244">
        <v>2013</v>
      </c>
      <c r="B10" s="245">
        <v>174.041</v>
      </c>
      <c r="C10" s="245">
        <v>76.396000000000001</v>
      </c>
      <c r="D10" s="245">
        <f t="shared" si="0"/>
        <v>250.43700000000001</v>
      </c>
      <c r="E10" s="1"/>
      <c r="F10" s="244">
        <f t="shared" si="2"/>
        <v>2013</v>
      </c>
      <c r="G10" s="246">
        <f t="shared" si="3"/>
        <v>3.2113146369201733</v>
      </c>
      <c r="H10" s="246">
        <f t="shared" si="1"/>
        <v>55.173529411764704</v>
      </c>
      <c r="I10" s="246">
        <f t="shared" si="1"/>
        <v>4.8668212804835198</v>
      </c>
    </row>
    <row r="11" spans="1:9">
      <c r="A11" s="5">
        <v>2014</v>
      </c>
      <c r="B11" s="85">
        <v>107.72499999999999</v>
      </c>
      <c r="C11" s="85">
        <v>-93.956999999999994</v>
      </c>
      <c r="D11" s="85">
        <f t="shared" si="0"/>
        <v>13.768000000000001</v>
      </c>
      <c r="E11" s="1"/>
      <c r="F11" s="5">
        <f t="shared" si="2"/>
        <v>2014</v>
      </c>
      <c r="G11" s="75">
        <f t="shared" si="3"/>
        <v>-0.38103665228308276</v>
      </c>
      <c r="H11" s="75">
        <f t="shared" si="1"/>
        <v>-2.2298680559191584</v>
      </c>
      <c r="I11" s="75">
        <f t="shared" si="1"/>
        <v>-0.94502409787691111</v>
      </c>
    </row>
    <row r="12" spans="1:9">
      <c r="A12" s="244">
        <v>2015</v>
      </c>
      <c r="B12" s="245">
        <v>114.012</v>
      </c>
      <c r="C12" s="245">
        <v>-251.34200000000001</v>
      </c>
      <c r="D12" s="245">
        <f t="shared" si="0"/>
        <v>-137.33000000000001</v>
      </c>
      <c r="E12" s="1"/>
      <c r="F12" s="244">
        <f t="shared" si="2"/>
        <v>2015</v>
      </c>
      <c r="G12" s="246">
        <f t="shared" si="3"/>
        <v>5.8361568809468613E-2</v>
      </c>
      <c r="H12" s="246">
        <f t="shared" si="1"/>
        <v>-1.6750747682450486</v>
      </c>
      <c r="I12" s="246">
        <f t="shared" si="1"/>
        <v>-10.974578733294596</v>
      </c>
    </row>
    <row r="13" spans="1:9">
      <c r="A13" s="5">
        <v>2016</v>
      </c>
      <c r="B13" s="85">
        <v>55.844000000000001</v>
      </c>
      <c r="C13" s="85">
        <v>-233.22</v>
      </c>
      <c r="D13" s="85">
        <f t="shared" si="0"/>
        <v>-177.376</v>
      </c>
      <c r="E13" s="1"/>
      <c r="F13" s="5">
        <f t="shared" si="2"/>
        <v>2016</v>
      </c>
      <c r="G13" s="75">
        <f t="shared" si="3"/>
        <v>-0.51019190962354843</v>
      </c>
      <c r="H13" s="75">
        <f t="shared" si="1"/>
        <v>7.2100962035791916E-2</v>
      </c>
      <c r="I13" s="75">
        <f t="shared" si="1"/>
        <v>-0.29160416514963949</v>
      </c>
    </row>
    <row r="14" spans="1:9">
      <c r="A14" s="244">
        <v>2017</v>
      </c>
      <c r="B14" s="245">
        <v>106.298</v>
      </c>
      <c r="C14" s="245">
        <v>-217.756</v>
      </c>
      <c r="D14" s="245">
        <f t="shared" si="0"/>
        <v>-111.458</v>
      </c>
      <c r="E14" s="1"/>
      <c r="F14" s="244">
        <f t="shared" si="2"/>
        <v>2017</v>
      </c>
      <c r="G14" s="246">
        <f>(B14-B13)/ABS(B13)</f>
        <v>0.90348112599384001</v>
      </c>
      <c r="H14" s="246">
        <f t="shared" si="1"/>
        <v>6.6306491724551914E-2</v>
      </c>
      <c r="I14" s="246">
        <f t="shared" si="1"/>
        <v>0.3716286307053942</v>
      </c>
    </row>
    <row r="15" spans="1:9">
      <c r="A15" s="5">
        <v>2018</v>
      </c>
      <c r="B15" s="85">
        <v>-43.98</v>
      </c>
      <c r="C15" s="85">
        <v>-291.65600000000001</v>
      </c>
      <c r="D15" s="85">
        <f t="shared" si="0"/>
        <v>-335.63600000000002</v>
      </c>
      <c r="E15" s="1"/>
      <c r="F15" s="5">
        <f t="shared" si="2"/>
        <v>2018</v>
      </c>
      <c r="G15" s="75">
        <f t="shared" si="3"/>
        <v>-1.4137424975070085</v>
      </c>
      <c r="H15" s="75">
        <f t="shared" si="1"/>
        <v>-0.33937067176105368</v>
      </c>
      <c r="I15" s="75">
        <f t="shared" si="1"/>
        <v>-2.011322650684563</v>
      </c>
    </row>
    <row r="16" spans="1:9">
      <c r="A16" s="244">
        <v>2019</v>
      </c>
      <c r="B16" s="245">
        <v>-50.037999999999997</v>
      </c>
      <c r="C16" s="245">
        <v>-113.584</v>
      </c>
      <c r="D16" s="245">
        <f t="shared" si="0"/>
        <v>-163.62200000000001</v>
      </c>
      <c r="E16" s="1"/>
      <c r="F16" s="244">
        <f t="shared" si="2"/>
        <v>2019</v>
      </c>
      <c r="G16" s="246">
        <f t="shared" si="3"/>
        <v>-0.13774442928603911</v>
      </c>
      <c r="H16" s="246">
        <f t="shared" si="1"/>
        <v>0.61055490029349646</v>
      </c>
      <c r="I16" s="246">
        <f t="shared" si="1"/>
        <v>0.51250163867999854</v>
      </c>
    </row>
    <row r="17" spans="1:9">
      <c r="A17" s="5">
        <v>2020</v>
      </c>
      <c r="B17" s="85">
        <v>-109.07899999999999</v>
      </c>
      <c r="C17" s="85">
        <v>-178.03899999999999</v>
      </c>
      <c r="D17" s="85">
        <f t="shared" si="0"/>
        <v>-287.11799999999999</v>
      </c>
      <c r="E17" s="1"/>
      <c r="F17" s="5">
        <f t="shared" si="2"/>
        <v>2020</v>
      </c>
      <c r="G17" s="75">
        <f t="shared" si="3"/>
        <v>-1.1799232583236741</v>
      </c>
      <c r="H17" s="75">
        <f t="shared" si="1"/>
        <v>-0.56746548809691488</v>
      </c>
      <c r="I17" s="75">
        <f t="shared" si="1"/>
        <v>-0.75476402928701503</v>
      </c>
    </row>
    <row r="18" spans="1:9">
      <c r="A18" s="244">
        <v>2021</v>
      </c>
      <c r="B18" s="245">
        <v>54.249000000000002</v>
      </c>
      <c r="C18" s="245">
        <v>-299.42700000000002</v>
      </c>
      <c r="D18" s="245">
        <f t="shared" si="0"/>
        <v>-245.17800000000003</v>
      </c>
      <c r="E18" s="1"/>
      <c r="F18" s="244">
        <f t="shared" si="2"/>
        <v>2021</v>
      </c>
      <c r="G18" s="246">
        <f t="shared" si="3"/>
        <v>1.4973367925998589</v>
      </c>
      <c r="H18" s="246">
        <f t="shared" si="1"/>
        <v>-0.68180567179101237</v>
      </c>
      <c r="I18" s="246">
        <f t="shared" si="1"/>
        <v>0.14607234656134402</v>
      </c>
    </row>
    <row r="19" spans="1:9">
      <c r="A19" s="5">
        <v>2022</v>
      </c>
      <c r="B19" s="85">
        <v>-45.012999999999998</v>
      </c>
      <c r="C19" s="85">
        <v>-236.364</v>
      </c>
      <c r="D19" s="85">
        <f t="shared" si="0"/>
        <v>-281.37700000000001</v>
      </c>
      <c r="E19" s="1"/>
      <c r="F19" s="5">
        <f t="shared" si="2"/>
        <v>2022</v>
      </c>
      <c r="G19" s="75">
        <f t="shared" si="3"/>
        <v>-1.8297480137882725</v>
      </c>
      <c r="H19" s="75">
        <f t="shared" si="1"/>
        <v>0.21061226943462016</v>
      </c>
      <c r="I19" s="75">
        <f t="shared" si="1"/>
        <v>-0.14764375270211838</v>
      </c>
    </row>
    <row r="20" spans="1:9">
      <c r="A20" s="398" t="s">
        <v>435</v>
      </c>
      <c r="B20" s="398"/>
      <c r="C20" s="398"/>
      <c r="D20" s="398"/>
      <c r="E20" s="398"/>
      <c r="F20" s="398"/>
      <c r="G20" s="398"/>
      <c r="H20" s="398"/>
      <c r="I20" s="398"/>
    </row>
    <row r="21" spans="1:9">
      <c r="A21" s="244">
        <v>2023</v>
      </c>
      <c r="B21" s="245">
        <v>12.445</v>
      </c>
      <c r="C21" s="245">
        <v>-74.968000000000004</v>
      </c>
      <c r="D21" s="245">
        <f>SUM(B21:C21)</f>
        <v>-62.523000000000003</v>
      </c>
      <c r="E21" s="1"/>
      <c r="F21" s="244"/>
      <c r="G21" s="246"/>
      <c r="H21" s="246"/>
      <c r="I21" s="246"/>
    </row>
    <row r="22" spans="1:9">
      <c r="A22" s="92">
        <v>2024</v>
      </c>
      <c r="B22" s="91">
        <v>-148.11799999999999</v>
      </c>
      <c r="C22" s="91">
        <v>-164.732</v>
      </c>
      <c r="D22" s="91">
        <f>SUM(B22:C22)</f>
        <v>-312.85000000000002</v>
      </c>
      <c r="E22" s="1"/>
      <c r="F22" s="92">
        <f t="shared" si="2"/>
        <v>2024</v>
      </c>
      <c r="G22" s="74">
        <f t="shared" si="3"/>
        <v>-12.901807955002008</v>
      </c>
      <c r="H22" s="74">
        <f t="shared" si="1"/>
        <v>-1.1973642087290577</v>
      </c>
      <c r="I22" s="74">
        <f t="shared" si="1"/>
        <v>-4.0037586168290069</v>
      </c>
    </row>
    <row r="23" spans="1:9">
      <c r="A23" s="13"/>
      <c r="B23" s="19"/>
      <c r="C23" s="19"/>
      <c r="D23" s="9"/>
      <c r="E23" s="14"/>
      <c r="F23" s="13"/>
      <c r="G23" s="19"/>
      <c r="H23" s="19"/>
      <c r="I23" s="19"/>
    </row>
    <row r="24" spans="1:9" s="129" customFormat="1" ht="11.25">
      <c r="A24" s="397" t="s">
        <v>118</v>
      </c>
      <c r="B24" s="397"/>
      <c r="C24" s="397"/>
      <c r="D24" s="397"/>
      <c r="E24" s="127"/>
    </row>
    <row r="25" spans="1:9" s="129" customFormat="1" ht="43.15" customHeight="1">
      <c r="A25" s="397" t="s">
        <v>450</v>
      </c>
      <c r="B25" s="397"/>
      <c r="C25" s="397"/>
      <c r="D25" s="397"/>
      <c r="E25" s="397"/>
      <c r="F25" s="397"/>
      <c r="G25" s="397"/>
      <c r="H25" s="397"/>
      <c r="I25" s="397"/>
    </row>
  </sheetData>
  <mergeCells count="3">
    <mergeCell ref="A24:D24"/>
    <mergeCell ref="A20:I20"/>
    <mergeCell ref="A25:I25"/>
  </mergeCells>
  <hyperlinks>
    <hyperlink ref="A1" location="Contents!B3" display="Return to the Table of Contents" xr:uid="{05A52793-B2DF-4438-83C2-C581330044F9}"/>
  </hyperlinks>
  <pageMargins left="0.7" right="0.7" top="0.75" bottom="0.75" header="0.3" footer="0.3"/>
  <pageSetup orientation="portrait" r:id="rId1"/>
  <ignoredErrors>
    <ignoredError sqref="D22" formulaRange="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76"/>
  <dimension ref="A1:J25"/>
  <sheetViews>
    <sheetView showGridLines="0" workbookViewId="0">
      <selection activeCell="A3" sqref="A3"/>
    </sheetView>
  </sheetViews>
  <sheetFormatPr defaultColWidth="10.625" defaultRowHeight="12.75"/>
  <cols>
    <col min="1" max="1" width="10.625" style="1" customWidth="1"/>
    <col min="2" max="10" width="8.625" style="1" customWidth="1"/>
    <col min="11" max="11" width="2.625" style="1" customWidth="1"/>
    <col min="12" max="14" width="10.625" style="1"/>
    <col min="15" max="15" width="4.25" style="1" customWidth="1"/>
    <col min="16" max="16384" width="10.625" style="1"/>
  </cols>
  <sheetData>
    <row r="1" spans="1:10">
      <c r="A1" s="12" t="s">
        <v>48</v>
      </c>
    </row>
    <row r="2" spans="1:10">
      <c r="A2" s="12"/>
    </row>
    <row r="3" spans="1:10" s="4" customFormat="1">
      <c r="A3" s="26" t="s">
        <v>408</v>
      </c>
    </row>
    <row r="4" spans="1:10" s="4" customFormat="1">
      <c r="A4" s="26"/>
    </row>
    <row r="5" spans="1:10">
      <c r="A5" s="10"/>
    </row>
    <row r="6" spans="1:10">
      <c r="A6" s="249" t="s">
        <v>415</v>
      </c>
      <c r="B6" s="250" t="s">
        <v>20</v>
      </c>
      <c r="C6" s="250" t="s">
        <v>17</v>
      </c>
      <c r="D6" s="250" t="s">
        <v>52</v>
      </c>
      <c r="E6" s="250" t="s">
        <v>291</v>
      </c>
      <c r="F6" s="250" t="s">
        <v>292</v>
      </c>
      <c r="G6" s="250" t="s">
        <v>14</v>
      </c>
      <c r="H6" s="250" t="s">
        <v>18</v>
      </c>
      <c r="I6" s="250" t="s">
        <v>251</v>
      </c>
      <c r="J6" s="250" t="s">
        <v>0</v>
      </c>
    </row>
    <row r="7" spans="1:10">
      <c r="A7" s="5">
        <v>2010</v>
      </c>
      <c r="B7" s="85">
        <v>153.65799999999999</v>
      </c>
      <c r="C7" s="85">
        <v>490.779</v>
      </c>
      <c r="D7" s="85">
        <v>22.463999999999999</v>
      </c>
      <c r="E7" s="85">
        <v>673.15800000000002</v>
      </c>
      <c r="F7" s="85">
        <v>612.43899999999996</v>
      </c>
      <c r="G7" s="85">
        <v>374.21199999999999</v>
      </c>
      <c r="H7" s="85">
        <v>89.593000000000004</v>
      </c>
      <c r="I7" s="85">
        <v>2289.5500000000002</v>
      </c>
      <c r="J7" s="85">
        <v>7404.1480000000001</v>
      </c>
    </row>
    <row r="8" spans="1:10">
      <c r="A8" s="244">
        <v>2011</v>
      </c>
      <c r="B8" s="245">
        <v>135.21199999999999</v>
      </c>
      <c r="C8" s="245">
        <v>581.34</v>
      </c>
      <c r="D8" s="245">
        <v>25.13</v>
      </c>
      <c r="E8" s="245">
        <v>724.35400000000004</v>
      </c>
      <c r="F8" s="245">
        <v>638.18600000000004</v>
      </c>
      <c r="G8" s="245">
        <v>390.666</v>
      </c>
      <c r="H8" s="245">
        <v>104.577</v>
      </c>
      <c r="I8" s="245">
        <v>2551.9899999999998</v>
      </c>
      <c r="J8" s="245">
        <v>8000.4849999999997</v>
      </c>
    </row>
    <row r="9" spans="1:10">
      <c r="A9" s="5">
        <v>2012</v>
      </c>
      <c r="B9" s="85">
        <v>106.19499999999999</v>
      </c>
      <c r="C9" s="85">
        <v>487.09</v>
      </c>
      <c r="D9" s="85">
        <v>17.143999999999998</v>
      </c>
      <c r="E9" s="85">
        <v>657.05799999999999</v>
      </c>
      <c r="F9" s="85">
        <v>545.27599999999995</v>
      </c>
      <c r="G9" s="85">
        <v>304.673</v>
      </c>
      <c r="H9" s="85">
        <v>99.741</v>
      </c>
      <c r="I9" s="85">
        <v>2274.4340000000002</v>
      </c>
      <c r="J9" s="85">
        <v>6909.4989999999998</v>
      </c>
    </row>
    <row r="10" spans="1:10">
      <c r="A10" s="244">
        <v>2013</v>
      </c>
      <c r="B10" s="245">
        <v>110.96</v>
      </c>
      <c r="C10" s="245">
        <v>526.39099999999996</v>
      </c>
      <c r="D10" s="245">
        <v>26.234999999999999</v>
      </c>
      <c r="E10" s="245">
        <v>634.71900000000005</v>
      </c>
      <c r="F10" s="245">
        <v>719.27300000000002</v>
      </c>
      <c r="G10" s="245">
        <v>504.93</v>
      </c>
      <c r="H10" s="245">
        <v>116.816</v>
      </c>
      <c r="I10" s="245">
        <v>2456.0729999999999</v>
      </c>
      <c r="J10" s="245">
        <v>7850.7089999999998</v>
      </c>
    </row>
    <row r="11" spans="1:10">
      <c r="A11" s="5">
        <v>2014</v>
      </c>
      <c r="B11" s="85">
        <v>97.722999999999999</v>
      </c>
      <c r="C11" s="85">
        <v>750.83699999999999</v>
      </c>
      <c r="D11" s="85">
        <v>27.981999999999999</v>
      </c>
      <c r="E11" s="85">
        <v>751.55100000000004</v>
      </c>
      <c r="F11" s="85">
        <v>707.05899999999997</v>
      </c>
      <c r="G11" s="85">
        <v>361.55799999999999</v>
      </c>
      <c r="H11" s="85">
        <v>137.77699999999999</v>
      </c>
      <c r="I11" s="85">
        <v>2760.2089999999998</v>
      </c>
      <c r="J11" s="85">
        <v>8892.1509999999998</v>
      </c>
    </row>
    <row r="12" spans="1:10">
      <c r="A12" s="244">
        <v>2015</v>
      </c>
      <c r="B12" s="245">
        <v>115.083</v>
      </c>
      <c r="C12" s="245">
        <v>846.18799999999999</v>
      </c>
      <c r="D12" s="245">
        <v>46.424999999999997</v>
      </c>
      <c r="E12" s="245">
        <v>861.94500000000005</v>
      </c>
      <c r="F12" s="245">
        <v>728.31700000000001</v>
      </c>
      <c r="G12" s="245">
        <v>390.00900000000001</v>
      </c>
      <c r="H12" s="245">
        <v>171.71799999999999</v>
      </c>
      <c r="I12" s="245">
        <v>2616.6489999999999</v>
      </c>
      <c r="J12" s="245">
        <v>9694.6740000000009</v>
      </c>
    </row>
    <row r="13" spans="1:10">
      <c r="A13" s="5">
        <v>2016</v>
      </c>
      <c r="B13" s="85">
        <v>110.277</v>
      </c>
      <c r="C13" s="85">
        <v>679.47900000000004</v>
      </c>
      <c r="D13" s="85">
        <v>30.484999999999999</v>
      </c>
      <c r="E13" s="85">
        <v>1013.103</v>
      </c>
      <c r="F13" s="85">
        <v>614.69899999999996</v>
      </c>
      <c r="G13" s="85">
        <v>417.30200000000002</v>
      </c>
      <c r="H13" s="85">
        <v>180.33699999999999</v>
      </c>
      <c r="I13" s="85">
        <v>2510.355</v>
      </c>
      <c r="J13" s="85">
        <v>8805.4660000000003</v>
      </c>
    </row>
    <row r="14" spans="1:10">
      <c r="A14" s="244">
        <v>2017</v>
      </c>
      <c r="B14" s="245">
        <v>114.464</v>
      </c>
      <c r="C14" s="245">
        <v>744.24099999999999</v>
      </c>
      <c r="D14" s="245">
        <v>32.933</v>
      </c>
      <c r="E14" s="245">
        <v>1149.317</v>
      </c>
      <c r="F14" s="245">
        <v>705.39499999999998</v>
      </c>
      <c r="G14" s="245">
        <v>459.03800000000001</v>
      </c>
      <c r="H14" s="245">
        <v>188.21199999999999</v>
      </c>
      <c r="I14" s="245">
        <v>2811.3339999999998</v>
      </c>
      <c r="J14" s="245">
        <v>9798.1939999999995</v>
      </c>
    </row>
    <row r="15" spans="1:10">
      <c r="A15" s="5">
        <v>2018</v>
      </c>
      <c r="B15" s="85">
        <v>127.04300000000001</v>
      </c>
      <c r="C15" s="85">
        <v>878.45</v>
      </c>
      <c r="D15" s="85">
        <v>51.792999999999999</v>
      </c>
      <c r="E15" s="85">
        <v>1369.829</v>
      </c>
      <c r="F15" s="85">
        <v>886.44100000000003</v>
      </c>
      <c r="G15" s="85">
        <v>565.42399999999998</v>
      </c>
      <c r="H15" s="85">
        <v>249.065</v>
      </c>
      <c r="I15" s="85">
        <v>3768.7710000000002</v>
      </c>
      <c r="J15" s="85">
        <v>11907.802</v>
      </c>
    </row>
    <row r="16" spans="1:10">
      <c r="A16" s="244">
        <v>2019</v>
      </c>
      <c r="B16" s="245">
        <v>129.64599999999999</v>
      </c>
      <c r="C16" s="245">
        <v>818.37099999999998</v>
      </c>
      <c r="D16" s="245">
        <v>53.085000000000001</v>
      </c>
      <c r="E16" s="245">
        <v>1204.5119999999999</v>
      </c>
      <c r="F16" s="245">
        <v>832.38900000000001</v>
      </c>
      <c r="G16" s="245">
        <v>441.66300000000001</v>
      </c>
      <c r="H16" s="245">
        <v>231.61199999999999</v>
      </c>
      <c r="I16" s="245">
        <v>3356.34</v>
      </c>
      <c r="J16" s="245">
        <v>11082.182000000001</v>
      </c>
    </row>
    <row r="17" spans="1:10">
      <c r="A17" s="5">
        <v>2020</v>
      </c>
      <c r="B17" s="85">
        <v>159.32599999999999</v>
      </c>
      <c r="C17" s="85">
        <v>1080.0630000000001</v>
      </c>
      <c r="D17" s="85">
        <v>84.638999999999996</v>
      </c>
      <c r="E17" s="85">
        <v>1667.998</v>
      </c>
      <c r="F17" s="85">
        <v>1179.6679999999999</v>
      </c>
      <c r="G17" s="85">
        <v>474.89699999999999</v>
      </c>
      <c r="H17" s="85">
        <v>325.73599999999999</v>
      </c>
      <c r="I17" s="85">
        <v>4450.18</v>
      </c>
      <c r="J17" s="85">
        <v>14437.075000000001</v>
      </c>
    </row>
    <row r="18" spans="1:10">
      <c r="A18" s="244">
        <v>2021</v>
      </c>
      <c r="B18" s="245">
        <v>201.33799999999999</v>
      </c>
      <c r="C18" s="245">
        <v>1346.203</v>
      </c>
      <c r="D18" s="245">
        <v>96.697999999999993</v>
      </c>
      <c r="E18" s="245">
        <v>1868.19</v>
      </c>
      <c r="F18" s="245">
        <v>1349.604</v>
      </c>
      <c r="G18" s="245">
        <v>468.73899999999998</v>
      </c>
      <c r="H18" s="245">
        <v>389.02800000000002</v>
      </c>
      <c r="I18" s="245">
        <v>5210.7340000000004</v>
      </c>
      <c r="J18" s="245">
        <v>16967.213</v>
      </c>
    </row>
    <row r="19" spans="1:10">
      <c r="A19" s="5">
        <v>2022</v>
      </c>
      <c r="B19" s="85">
        <v>205.18899999999999</v>
      </c>
      <c r="C19" s="85">
        <v>1391.31</v>
      </c>
      <c r="D19" s="85">
        <v>52.213999999999999</v>
      </c>
      <c r="E19" s="85">
        <v>1580.652</v>
      </c>
      <c r="F19" s="85">
        <v>911.50199999999995</v>
      </c>
      <c r="G19" s="85">
        <v>398.21800000000002</v>
      </c>
      <c r="H19" s="85">
        <v>303.57799999999997</v>
      </c>
      <c r="I19" s="85">
        <v>4105.5680000000002</v>
      </c>
      <c r="J19" s="85">
        <v>14260.731</v>
      </c>
    </row>
    <row r="20" spans="1:10" s="35" customFormat="1">
      <c r="A20" s="398" t="s">
        <v>435</v>
      </c>
      <c r="B20" s="398"/>
      <c r="C20" s="398"/>
      <c r="D20" s="398"/>
      <c r="E20" s="398"/>
      <c r="F20" s="398"/>
      <c r="G20" s="398"/>
      <c r="H20" s="398"/>
      <c r="I20" s="398"/>
      <c r="J20" s="398"/>
    </row>
    <row r="21" spans="1:10">
      <c r="A21" s="244">
        <v>2023</v>
      </c>
      <c r="B21" s="245">
        <v>233.78399999999999</v>
      </c>
      <c r="C21" s="245">
        <v>2205.5659999999998</v>
      </c>
      <c r="D21" s="245">
        <v>2279.0479999999998</v>
      </c>
      <c r="E21" s="245">
        <v>4331.6940000000004</v>
      </c>
      <c r="F21" s="245">
        <v>107.869</v>
      </c>
      <c r="G21" s="245">
        <v>930.79</v>
      </c>
      <c r="H21" s="245">
        <v>92.251000000000005</v>
      </c>
      <c r="I21" s="245">
        <v>1052.2750000000001</v>
      </c>
      <c r="J21" s="245">
        <v>16604.593000000001</v>
      </c>
    </row>
    <row r="22" spans="1:10">
      <c r="A22" s="92">
        <v>2024</v>
      </c>
      <c r="B22" s="91">
        <v>275.74</v>
      </c>
      <c r="C22" s="91">
        <v>2899.9859999999999</v>
      </c>
      <c r="D22" s="91">
        <v>3677.1219999999998</v>
      </c>
      <c r="E22" s="91">
        <v>7216.2120000000004</v>
      </c>
      <c r="F22" s="91">
        <v>147.62200000000001</v>
      </c>
      <c r="G22" s="91">
        <v>1348.48</v>
      </c>
      <c r="H22" s="91">
        <v>129.648</v>
      </c>
      <c r="I22" s="91">
        <v>1945.702</v>
      </c>
      <c r="J22" s="91">
        <v>26184.144</v>
      </c>
    </row>
    <row r="23" spans="1:10">
      <c r="A23" s="13"/>
      <c r="B23" s="19"/>
      <c r="C23" s="19"/>
      <c r="D23" s="9"/>
    </row>
    <row r="24" spans="1:10" s="127" customFormat="1" ht="11.25" customHeight="1">
      <c r="A24" s="71" t="s">
        <v>118</v>
      </c>
      <c r="B24" s="71"/>
      <c r="C24" s="71"/>
      <c r="D24" s="71"/>
    </row>
    <row r="25" spans="1:10" s="129" customFormat="1" ht="53.45" customHeight="1">
      <c r="A25" s="397" t="s">
        <v>438</v>
      </c>
      <c r="B25" s="397"/>
      <c r="C25" s="397"/>
      <c r="D25" s="397"/>
      <c r="E25" s="397"/>
      <c r="F25" s="397"/>
      <c r="G25" s="397"/>
      <c r="H25" s="397"/>
      <c r="I25" s="397"/>
    </row>
  </sheetData>
  <mergeCells count="2">
    <mergeCell ref="A25:I25"/>
    <mergeCell ref="A20:J20"/>
  </mergeCells>
  <hyperlinks>
    <hyperlink ref="A1" location="Contents!B3" display="Return to the Table of Contents" xr:uid="{71EA43D5-F630-46B1-9F59-B75977EA1383}"/>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91D60-DB07-44A3-BC60-9B941AF1CFA7}">
  <sheetPr codeName="Sheet38"/>
  <dimension ref="A1:J25"/>
  <sheetViews>
    <sheetView showGridLines="0" workbookViewId="0">
      <selection activeCell="A3" sqref="A3"/>
    </sheetView>
  </sheetViews>
  <sheetFormatPr defaultColWidth="10.625" defaultRowHeight="12.75"/>
  <cols>
    <col min="1" max="1" width="10.625" style="1" customWidth="1"/>
    <col min="2" max="10" width="8.625" style="1" customWidth="1"/>
    <col min="11" max="11" width="2.625" style="1" customWidth="1"/>
    <col min="12" max="14" width="10.625" style="1"/>
    <col min="15" max="15" width="4.25" style="1" customWidth="1"/>
    <col min="16" max="16384" width="10.625" style="1"/>
  </cols>
  <sheetData>
    <row r="1" spans="1:10">
      <c r="A1" s="12" t="s">
        <v>48</v>
      </c>
    </row>
    <row r="2" spans="1:10">
      <c r="A2" s="12"/>
    </row>
    <row r="3" spans="1:10" s="4" customFormat="1">
      <c r="A3" s="26" t="s">
        <v>451</v>
      </c>
    </row>
    <row r="4" spans="1:10" s="4" customFormat="1">
      <c r="A4" s="26"/>
    </row>
    <row r="5" spans="1:10">
      <c r="A5" s="10"/>
    </row>
    <row r="6" spans="1:10" ht="13.5" customHeight="1">
      <c r="A6" s="249" t="s">
        <v>415</v>
      </c>
      <c r="B6" s="250" t="s">
        <v>20</v>
      </c>
      <c r="C6" s="250" t="s">
        <v>17</v>
      </c>
      <c r="D6" s="250" t="s">
        <v>52</v>
      </c>
      <c r="E6" s="250" t="s">
        <v>291</v>
      </c>
      <c r="F6" s="250" t="s">
        <v>292</v>
      </c>
      <c r="G6" s="250" t="s">
        <v>14</v>
      </c>
      <c r="H6" s="250" t="s">
        <v>18</v>
      </c>
      <c r="I6" s="250" t="s">
        <v>251</v>
      </c>
      <c r="J6" s="250" t="s">
        <v>0</v>
      </c>
    </row>
    <row r="7" spans="1:10">
      <c r="A7" s="5">
        <v>2010</v>
      </c>
      <c r="B7" s="85">
        <v>0.16600000000000001</v>
      </c>
      <c r="C7" s="85">
        <v>2.7709999999999999</v>
      </c>
      <c r="D7" s="85">
        <v>-0.61599999999999999</v>
      </c>
      <c r="E7" s="85">
        <v>-6.86</v>
      </c>
      <c r="F7" s="85">
        <v>25.989000000000001</v>
      </c>
      <c r="G7" s="85">
        <v>12.996</v>
      </c>
      <c r="H7" s="85">
        <v>-2.1589999999999998</v>
      </c>
      <c r="I7" s="85">
        <v>-3.786</v>
      </c>
      <c r="J7" s="85">
        <v>59.887999999999998</v>
      </c>
    </row>
    <row r="8" spans="1:10">
      <c r="A8" s="244">
        <v>2011</v>
      </c>
      <c r="B8" s="245">
        <v>-0.25</v>
      </c>
      <c r="C8" s="245">
        <v>1.4359999999999999</v>
      </c>
      <c r="D8" s="245">
        <v>5.4219999999999997</v>
      </c>
      <c r="E8" s="245">
        <v>12.082000000000001</v>
      </c>
      <c r="F8" s="245">
        <v>0.19800000000000001</v>
      </c>
      <c r="G8" s="245">
        <v>-4.13</v>
      </c>
      <c r="H8" s="245">
        <v>2.2429999999999999</v>
      </c>
      <c r="I8" s="245">
        <v>2.972</v>
      </c>
      <c r="J8" s="245">
        <v>69.769000000000005</v>
      </c>
    </row>
    <row r="9" spans="1:10">
      <c r="A9" s="5">
        <v>2012</v>
      </c>
      <c r="B9" s="85">
        <v>8.5000000000000006E-2</v>
      </c>
      <c r="C9" s="85">
        <v>0.84399999999999997</v>
      </c>
      <c r="D9" s="85">
        <v>-1.1879999999999999</v>
      </c>
      <c r="E9" s="85">
        <v>2.032</v>
      </c>
      <c r="F9" s="85">
        <v>15.641999999999999</v>
      </c>
      <c r="G9" s="85">
        <v>9.1910000000000007</v>
      </c>
      <c r="H9" s="85">
        <v>-4.649</v>
      </c>
      <c r="I9" s="85">
        <v>13.05</v>
      </c>
      <c r="J9" s="85">
        <v>41.326999999999998</v>
      </c>
    </row>
    <row r="10" spans="1:10">
      <c r="A10" s="244">
        <v>2013</v>
      </c>
      <c r="B10" s="245">
        <v>3.98</v>
      </c>
      <c r="C10" s="245">
        <v>6.3650000000000002</v>
      </c>
      <c r="D10" s="245">
        <v>-3.9910000000000001</v>
      </c>
      <c r="E10" s="245">
        <v>30.305</v>
      </c>
      <c r="F10" s="245">
        <v>6.7249999999999996</v>
      </c>
      <c r="G10" s="245">
        <v>32.904000000000003</v>
      </c>
      <c r="H10" s="245">
        <v>-4.9539999999999997</v>
      </c>
      <c r="I10" s="245">
        <v>96.775000000000006</v>
      </c>
      <c r="J10" s="245">
        <v>174.041</v>
      </c>
    </row>
    <row r="11" spans="1:10">
      <c r="A11" s="5">
        <v>2014</v>
      </c>
      <c r="B11" s="85">
        <v>7.851</v>
      </c>
      <c r="C11" s="85">
        <v>9.9169999999999998</v>
      </c>
      <c r="D11" s="85">
        <v>0.216</v>
      </c>
      <c r="E11" s="85">
        <v>6.2809999999999997</v>
      </c>
      <c r="F11" s="85">
        <v>15.321</v>
      </c>
      <c r="G11" s="85">
        <v>1.21</v>
      </c>
      <c r="H11" s="85">
        <v>5.7549999999999999</v>
      </c>
      <c r="I11" s="85">
        <v>47.755000000000003</v>
      </c>
      <c r="J11" s="85">
        <v>107.72499999999999</v>
      </c>
    </row>
    <row r="12" spans="1:10">
      <c r="A12" s="244">
        <v>2015</v>
      </c>
      <c r="B12" s="245">
        <v>4.5650000000000004</v>
      </c>
      <c r="C12" s="245">
        <v>7.7460000000000004</v>
      </c>
      <c r="D12" s="245">
        <v>2.5150000000000001</v>
      </c>
      <c r="E12" s="245">
        <v>5.9710000000000001</v>
      </c>
      <c r="F12" s="245">
        <v>20.803000000000001</v>
      </c>
      <c r="G12" s="245">
        <v>-2.355</v>
      </c>
      <c r="H12" s="245">
        <v>4.4560000000000004</v>
      </c>
      <c r="I12" s="245">
        <v>40.927</v>
      </c>
      <c r="J12" s="245">
        <v>114.012</v>
      </c>
    </row>
    <row r="13" spans="1:10">
      <c r="A13" s="5">
        <v>2016</v>
      </c>
      <c r="B13" s="85">
        <v>7.4050000000000002</v>
      </c>
      <c r="C13" s="85">
        <v>3.2149999999999999</v>
      </c>
      <c r="D13" s="85">
        <v>0.219</v>
      </c>
      <c r="E13" s="85">
        <v>5.7690000000000001</v>
      </c>
      <c r="F13" s="85">
        <v>1.7649999999999999</v>
      </c>
      <c r="G13" s="85">
        <v>-14.151999999999999</v>
      </c>
      <c r="H13" s="85">
        <v>-3.1E-2</v>
      </c>
      <c r="I13" s="85">
        <v>23.332999999999998</v>
      </c>
      <c r="J13" s="85">
        <v>55.844000000000001</v>
      </c>
    </row>
    <row r="14" spans="1:10">
      <c r="A14" s="244">
        <v>2017</v>
      </c>
      <c r="B14" s="245">
        <v>-1.222</v>
      </c>
      <c r="C14" s="245">
        <v>-17.300999999999998</v>
      </c>
      <c r="D14" s="245">
        <v>-0.38700000000000001</v>
      </c>
      <c r="E14" s="245">
        <v>-0.54300000000000004</v>
      </c>
      <c r="F14" s="245">
        <v>29.169</v>
      </c>
      <c r="G14" s="245">
        <v>2.4620000000000002</v>
      </c>
      <c r="H14" s="245">
        <v>0.77800000000000002</v>
      </c>
      <c r="I14" s="245">
        <v>95.103999999999999</v>
      </c>
      <c r="J14" s="245">
        <v>106.298</v>
      </c>
    </row>
    <row r="15" spans="1:10">
      <c r="A15" s="5">
        <v>2018</v>
      </c>
      <c r="B15" s="85">
        <v>-0.23499999999999999</v>
      </c>
      <c r="C15" s="85">
        <v>-35.564</v>
      </c>
      <c r="D15" s="85">
        <v>-3.1970000000000001</v>
      </c>
      <c r="E15" s="85">
        <v>14.621</v>
      </c>
      <c r="F15" s="85">
        <v>25.581</v>
      </c>
      <c r="G15" s="85">
        <v>-10.012</v>
      </c>
      <c r="H15" s="85">
        <v>-8.4169999999999998</v>
      </c>
      <c r="I15" s="85">
        <v>-2.5209999999999999</v>
      </c>
      <c r="J15" s="85">
        <v>-43.98</v>
      </c>
    </row>
    <row r="16" spans="1:10">
      <c r="A16" s="244">
        <v>2019</v>
      </c>
      <c r="B16" s="245">
        <v>-2.044</v>
      </c>
      <c r="C16" s="245">
        <v>-28.943000000000001</v>
      </c>
      <c r="D16" s="245">
        <v>-1.5469999999999999</v>
      </c>
      <c r="E16" s="245">
        <v>-16.902000000000001</v>
      </c>
      <c r="F16" s="245">
        <v>29.940999999999999</v>
      </c>
      <c r="G16" s="245">
        <v>-1.1830000000000001</v>
      </c>
      <c r="H16" s="245">
        <v>-1.22</v>
      </c>
      <c r="I16" s="245">
        <v>16.87</v>
      </c>
      <c r="J16" s="245">
        <v>-50.037999999999997</v>
      </c>
    </row>
    <row r="17" spans="1:10">
      <c r="A17" s="5">
        <v>2020</v>
      </c>
      <c r="B17" s="85">
        <v>-1.8240000000000001</v>
      </c>
      <c r="C17" s="85">
        <v>-39.645000000000003</v>
      </c>
      <c r="D17" s="85">
        <v>-2.4009999999999998</v>
      </c>
      <c r="E17" s="85">
        <v>-32.4</v>
      </c>
      <c r="F17" s="85">
        <v>-26.44</v>
      </c>
      <c r="G17" s="85">
        <v>-16.414999999999999</v>
      </c>
      <c r="H17" s="85">
        <v>2.8340000000000001</v>
      </c>
      <c r="I17" s="85">
        <v>31.25</v>
      </c>
      <c r="J17" s="85">
        <v>-109.07899999999999</v>
      </c>
    </row>
    <row r="18" spans="1:10">
      <c r="A18" s="244">
        <v>2021</v>
      </c>
      <c r="B18" s="245">
        <v>7.4740000000000002</v>
      </c>
      <c r="C18" s="245">
        <v>8.1110000000000007</v>
      </c>
      <c r="D18" s="245">
        <v>1.2E-2</v>
      </c>
      <c r="E18" s="245">
        <v>-12.8</v>
      </c>
      <c r="F18" s="245">
        <v>2.0659999999999998</v>
      </c>
      <c r="G18" s="245">
        <v>-5.5430000000000001</v>
      </c>
      <c r="H18" s="245">
        <v>-9.3279999999999994</v>
      </c>
      <c r="I18" s="245">
        <v>52.362000000000002</v>
      </c>
      <c r="J18" s="245">
        <v>54.249000000000002</v>
      </c>
    </row>
    <row r="19" spans="1:10">
      <c r="A19" s="5">
        <v>2022</v>
      </c>
      <c r="B19" s="85">
        <v>13.499000000000001</v>
      </c>
      <c r="C19" s="85">
        <v>-15.87</v>
      </c>
      <c r="D19" s="85">
        <v>0.60799999999999998</v>
      </c>
      <c r="E19" s="85">
        <v>-20.864000000000001</v>
      </c>
      <c r="F19" s="85">
        <v>-1.3759999999999999</v>
      </c>
      <c r="G19" s="85">
        <v>-13.888</v>
      </c>
      <c r="H19" s="85">
        <v>-3.26</v>
      </c>
      <c r="I19" s="85">
        <v>-1.246</v>
      </c>
      <c r="J19" s="85">
        <v>-45.012999999999998</v>
      </c>
    </row>
    <row r="20" spans="1:10" s="35" customFormat="1">
      <c r="A20" s="398" t="s">
        <v>435</v>
      </c>
      <c r="B20" s="398"/>
      <c r="C20" s="398"/>
      <c r="D20" s="398"/>
      <c r="E20" s="398"/>
      <c r="F20" s="398"/>
      <c r="G20" s="398"/>
      <c r="H20" s="398"/>
      <c r="I20" s="398"/>
    </row>
    <row r="21" spans="1:10">
      <c r="A21" s="244">
        <v>2023</v>
      </c>
      <c r="B21" s="245">
        <v>-2.0659999999999998</v>
      </c>
      <c r="C21" s="245">
        <v>-18.454000000000001</v>
      </c>
      <c r="D21" s="245">
        <v>4.8479999999999999</v>
      </c>
      <c r="E21" s="245">
        <v>23.841999999999999</v>
      </c>
      <c r="F21" s="245">
        <v>5.4829999999999997</v>
      </c>
      <c r="G21" s="245">
        <v>-9.3699999999999992</v>
      </c>
      <c r="H21" s="245">
        <v>1.109</v>
      </c>
      <c r="I21" s="245">
        <v>-11.319000000000001</v>
      </c>
      <c r="J21" s="245">
        <v>12.445</v>
      </c>
    </row>
    <row r="22" spans="1:10">
      <c r="A22" s="92">
        <v>2024</v>
      </c>
      <c r="B22" s="91">
        <v>-0.65</v>
      </c>
      <c r="C22" s="91">
        <v>-32.340000000000003</v>
      </c>
      <c r="D22" s="91">
        <v>6.2140000000000004</v>
      </c>
      <c r="E22" s="91">
        <v>-63.107999999999997</v>
      </c>
      <c r="F22" s="91">
        <v>3.63</v>
      </c>
      <c r="G22" s="91">
        <v>1.248</v>
      </c>
      <c r="H22" s="91">
        <v>-1.3480000000000001</v>
      </c>
      <c r="I22" s="91">
        <v>12.445</v>
      </c>
      <c r="J22" s="91">
        <v>-148.11799999999999</v>
      </c>
    </row>
    <row r="23" spans="1:10">
      <c r="A23" s="13"/>
      <c r="B23" s="19"/>
      <c r="C23" s="19"/>
      <c r="D23" s="9"/>
    </row>
    <row r="24" spans="1:10" s="127" customFormat="1" ht="11.25" customHeight="1">
      <c r="A24" s="71" t="s">
        <v>118</v>
      </c>
      <c r="B24" s="71"/>
      <c r="C24" s="71"/>
      <c r="D24" s="71"/>
    </row>
    <row r="25" spans="1:10" s="127" customFormat="1" ht="55.9" customHeight="1">
      <c r="A25" s="397" t="s">
        <v>439</v>
      </c>
      <c r="B25" s="397"/>
      <c r="C25" s="397"/>
      <c r="D25" s="397"/>
      <c r="E25" s="397"/>
      <c r="F25" s="397"/>
      <c r="G25" s="397"/>
      <c r="H25" s="397"/>
      <c r="I25" s="397"/>
      <c r="J25" s="397"/>
    </row>
  </sheetData>
  <mergeCells count="2">
    <mergeCell ref="A20:I20"/>
    <mergeCell ref="A25:J25"/>
  </mergeCells>
  <hyperlinks>
    <hyperlink ref="A1" location="Contents!B3" display="Return to the Table of Contents" xr:uid="{03FA88DC-3F63-4EDE-AC0C-9D986162A24E}"/>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4"/>
  <dimension ref="A1:P29"/>
  <sheetViews>
    <sheetView showGridLines="0" zoomScaleNormal="100" workbookViewId="0">
      <selection activeCell="A3" sqref="A3"/>
    </sheetView>
  </sheetViews>
  <sheetFormatPr defaultColWidth="10.625" defaultRowHeight="12.75"/>
  <cols>
    <col min="1" max="1" width="10.875" style="35" customWidth="1"/>
    <col min="2" max="2" width="8.625" style="35" customWidth="1"/>
    <col min="3" max="3" width="8.875" style="35" customWidth="1"/>
    <col min="4" max="6" width="8.625" style="35" customWidth="1"/>
    <col min="7" max="7" width="2.625" style="35" customWidth="1"/>
    <col min="8" max="8" width="10.875" style="35" customWidth="1"/>
    <col min="9" max="9" width="8.625" style="35" customWidth="1"/>
    <col min="10" max="10" width="8.875" style="35" customWidth="1"/>
    <col min="11" max="13" width="8.625" style="35" customWidth="1"/>
    <col min="14" max="14" width="4.625" style="35" customWidth="1"/>
    <col min="15" max="16384" width="10.625" style="35"/>
  </cols>
  <sheetData>
    <row r="1" spans="1:16">
      <c r="A1" s="12" t="s">
        <v>48</v>
      </c>
    </row>
    <row r="2" spans="1:16">
      <c r="A2" s="12"/>
    </row>
    <row r="3" spans="1:16" s="34" customFormat="1">
      <c r="A3" s="26" t="s">
        <v>409</v>
      </c>
      <c r="B3" s="4"/>
      <c r="C3" s="40"/>
      <c r="D3" s="56"/>
      <c r="E3" s="56"/>
      <c r="F3" s="56"/>
      <c r="G3" s="4"/>
    </row>
    <row r="4" spans="1:16">
      <c r="A4" s="32"/>
      <c r="B4" s="1"/>
      <c r="C4" s="5"/>
      <c r="D4" s="36"/>
      <c r="E4" s="36"/>
      <c r="F4" s="36"/>
      <c r="G4" s="1"/>
    </row>
    <row r="5" spans="1:16">
      <c r="A5" s="32"/>
      <c r="B5" s="1"/>
      <c r="C5" s="5"/>
      <c r="D5" s="36"/>
      <c r="E5" s="36"/>
      <c r="F5" s="36"/>
      <c r="G5" s="1"/>
    </row>
    <row r="6" spans="1:16" ht="25.5">
      <c r="A6" s="249" t="s">
        <v>415</v>
      </c>
      <c r="B6" s="220" t="s">
        <v>15</v>
      </c>
      <c r="C6" s="250" t="s">
        <v>299</v>
      </c>
      <c r="D6" s="220" t="s">
        <v>300</v>
      </c>
      <c r="E6" s="220" t="s">
        <v>301</v>
      </c>
      <c r="F6" s="220" t="s">
        <v>0</v>
      </c>
      <c r="G6" s="1"/>
      <c r="H6" s="249" t="s">
        <v>416</v>
      </c>
      <c r="I6" s="220" t="str">
        <f>B6</f>
        <v>Stocks</v>
      </c>
      <c r="J6" s="250" t="str">
        <f>C6</f>
        <v>Corporates</v>
      </c>
      <c r="K6" s="220" t="str">
        <f>D6</f>
        <v>UST</v>
      </c>
      <c r="L6" s="220" t="str">
        <f>E6</f>
        <v>Agency &amp; MBS</v>
      </c>
      <c r="M6" s="220" t="str">
        <f>F6</f>
        <v>Total</v>
      </c>
    </row>
    <row r="7" spans="1:16">
      <c r="A7" s="5">
        <v>2010</v>
      </c>
      <c r="B7" s="85">
        <v>3213.4639999999999</v>
      </c>
      <c r="C7" s="85">
        <v>2523.107</v>
      </c>
      <c r="D7" s="85">
        <v>4458.8239999999996</v>
      </c>
      <c r="E7" s="85">
        <v>1095.8109999999999</v>
      </c>
      <c r="F7" s="85">
        <v>11291.206</v>
      </c>
      <c r="G7" s="1"/>
    </row>
    <row r="8" spans="1:16">
      <c r="A8" s="244">
        <v>2011</v>
      </c>
      <c r="B8" s="245">
        <v>3397.174</v>
      </c>
      <c r="C8" s="245">
        <v>2491.0390000000002</v>
      </c>
      <c r="D8" s="245">
        <v>5004.3540000000003</v>
      </c>
      <c r="E8" s="245">
        <v>1078.1859999999999</v>
      </c>
      <c r="F8" s="245">
        <v>11970.752999999999</v>
      </c>
      <c r="G8" s="1"/>
      <c r="H8" s="244">
        <f t="shared" ref="H8:H21" si="0">A8</f>
        <v>2011</v>
      </c>
      <c r="I8" s="246">
        <f t="shared" ref="I8:I21" si="1">B8/B7-1</f>
        <v>5.7168837117826721E-2</v>
      </c>
      <c r="J8" s="246">
        <f t="shared" ref="J8:J21" si="2">C8/C7-1</f>
        <v>-1.2709726539540278E-2</v>
      </c>
      <c r="K8" s="246">
        <f t="shared" ref="K8:K21" si="3">D8/D7-1</f>
        <v>0.12234840397378344</v>
      </c>
      <c r="L8" s="246">
        <f t="shared" ref="L8:L21" si="4">E8/E7-1</f>
        <v>-1.6083977985254738E-2</v>
      </c>
      <c r="M8" s="246">
        <f t="shared" ref="M8:M21" si="5">F8/F7-1</f>
        <v>6.0183739451746598E-2</v>
      </c>
    </row>
    <row r="9" spans="1:16">
      <c r="A9" s="5">
        <v>2012</v>
      </c>
      <c r="B9" s="85">
        <v>3952.9929999999999</v>
      </c>
      <c r="C9" s="85">
        <v>2615.0039999999999</v>
      </c>
      <c r="D9" s="85">
        <v>5571.482</v>
      </c>
      <c r="E9" s="85">
        <v>1001.204</v>
      </c>
      <c r="F9" s="85">
        <v>13140.682999999999</v>
      </c>
      <c r="G9" s="1"/>
      <c r="H9" s="5">
        <f t="shared" si="0"/>
        <v>2012</v>
      </c>
      <c r="I9" s="75">
        <f t="shared" si="1"/>
        <v>0.1636121670541455</v>
      </c>
      <c r="J9" s="75">
        <f t="shared" si="2"/>
        <v>4.9764375427281404E-2</v>
      </c>
      <c r="K9" s="75">
        <f t="shared" si="3"/>
        <v>0.11332691492248537</v>
      </c>
      <c r="L9" s="75">
        <f t="shared" si="4"/>
        <v>-7.1399554436804014E-2</v>
      </c>
      <c r="M9" s="75">
        <f t="shared" si="5"/>
        <v>9.7732364872953337E-2</v>
      </c>
    </row>
    <row r="10" spans="1:16">
      <c r="A10" s="244">
        <v>2013</v>
      </c>
      <c r="B10" s="245">
        <v>5205.3779999999997</v>
      </c>
      <c r="C10" s="245">
        <v>2735.4270000000001</v>
      </c>
      <c r="D10" s="245">
        <v>5792.616</v>
      </c>
      <c r="E10" s="245">
        <v>883.77599999999995</v>
      </c>
      <c r="F10" s="245">
        <v>14617.197</v>
      </c>
      <c r="G10" s="1"/>
      <c r="H10" s="244">
        <f t="shared" si="0"/>
        <v>2013</v>
      </c>
      <c r="I10" s="246">
        <f t="shared" si="1"/>
        <v>0.31681943276904345</v>
      </c>
      <c r="J10" s="246">
        <f t="shared" si="2"/>
        <v>4.6050789979671158E-2</v>
      </c>
      <c r="K10" s="246">
        <f t="shared" si="3"/>
        <v>3.9690337328559977E-2</v>
      </c>
      <c r="L10" s="246">
        <f t="shared" si="4"/>
        <v>-0.11728678670880266</v>
      </c>
      <c r="M10" s="246">
        <f t="shared" si="5"/>
        <v>0.11236204389071713</v>
      </c>
      <c r="P10" s="151"/>
    </row>
    <row r="11" spans="1:16">
      <c r="A11" s="5">
        <v>2014</v>
      </c>
      <c r="B11" s="85">
        <v>5920.5680000000002</v>
      </c>
      <c r="C11" s="85">
        <v>2924.4490000000001</v>
      </c>
      <c r="D11" s="85">
        <v>6157.9660000000003</v>
      </c>
      <c r="E11" s="85">
        <v>899.64499999999998</v>
      </c>
      <c r="F11" s="85">
        <v>15902.628000000001</v>
      </c>
      <c r="G11" s="1"/>
      <c r="H11" s="5">
        <f t="shared" si="0"/>
        <v>2014</v>
      </c>
      <c r="I11" s="75">
        <f t="shared" si="1"/>
        <v>0.13739444090323527</v>
      </c>
      <c r="J11" s="75">
        <f t="shared" si="2"/>
        <v>6.910146021078245E-2</v>
      </c>
      <c r="K11" s="75">
        <f t="shared" si="3"/>
        <v>6.3071676078649164E-2</v>
      </c>
      <c r="L11" s="75">
        <f t="shared" si="4"/>
        <v>1.7955907379245462E-2</v>
      </c>
      <c r="M11" s="75">
        <f t="shared" si="5"/>
        <v>8.7939637127419257E-2</v>
      </c>
    </row>
    <row r="12" spans="1:16">
      <c r="A12" s="244">
        <v>2015</v>
      </c>
      <c r="B12" s="245">
        <v>5500.9269999999997</v>
      </c>
      <c r="C12" s="245">
        <v>3079.5830000000001</v>
      </c>
      <c r="D12" s="245">
        <v>6146.2209999999995</v>
      </c>
      <c r="E12" s="245">
        <v>916.45600000000002</v>
      </c>
      <c r="F12" s="245">
        <v>15643.187</v>
      </c>
      <c r="G12" s="1"/>
      <c r="H12" s="244">
        <f t="shared" si="0"/>
        <v>2015</v>
      </c>
      <c r="I12" s="246">
        <f t="shared" si="1"/>
        <v>-7.0878503548983951E-2</v>
      </c>
      <c r="J12" s="246">
        <f t="shared" si="2"/>
        <v>5.3047257791125846E-2</v>
      </c>
      <c r="K12" s="246">
        <f t="shared" si="3"/>
        <v>-1.9072856199596755E-3</v>
      </c>
      <c r="L12" s="246">
        <f t="shared" si="4"/>
        <v>1.8686259580167786E-2</v>
      </c>
      <c r="M12" s="246">
        <f t="shared" si="5"/>
        <v>-1.6314347540544949E-2</v>
      </c>
    </row>
    <row r="13" spans="1:16">
      <c r="A13" s="5">
        <v>2016</v>
      </c>
      <c r="B13" s="85">
        <v>5782.68</v>
      </c>
      <c r="C13" s="85">
        <v>3429.799</v>
      </c>
      <c r="D13" s="85">
        <v>6002.7969999999996</v>
      </c>
      <c r="E13" s="85">
        <v>991.62199999999996</v>
      </c>
      <c r="F13" s="85">
        <v>16206.897999999997</v>
      </c>
      <c r="G13" s="1"/>
      <c r="H13" s="5">
        <f t="shared" si="0"/>
        <v>2016</v>
      </c>
      <c r="I13" s="75">
        <f t="shared" si="1"/>
        <v>5.1219185420930069E-2</v>
      </c>
      <c r="J13" s="75">
        <f t="shared" si="2"/>
        <v>0.11372189026890966</v>
      </c>
      <c r="K13" s="75">
        <f t="shared" si="3"/>
        <v>-2.3335314496501169E-2</v>
      </c>
      <c r="L13" s="75">
        <f t="shared" si="4"/>
        <v>8.2018121982943004E-2</v>
      </c>
      <c r="M13" s="75">
        <f t="shared" si="5"/>
        <v>3.6035559761575353E-2</v>
      </c>
    </row>
    <row r="14" spans="1:16">
      <c r="A14" s="244">
        <v>2017</v>
      </c>
      <c r="B14" s="245">
        <v>7019.4129999999996</v>
      </c>
      <c r="C14" s="245">
        <v>3877.317</v>
      </c>
      <c r="D14" s="245">
        <v>6211.2790000000005</v>
      </c>
      <c r="E14" s="245">
        <v>1012.181</v>
      </c>
      <c r="F14" s="245">
        <v>18120.189999999999</v>
      </c>
      <c r="G14" s="1"/>
      <c r="H14" s="244">
        <f t="shared" si="0"/>
        <v>2017</v>
      </c>
      <c r="I14" s="246">
        <f t="shared" si="1"/>
        <v>0.21386848312547113</v>
      </c>
      <c r="J14" s="246">
        <f t="shared" si="2"/>
        <v>0.13047936628356349</v>
      </c>
      <c r="K14" s="246">
        <f t="shared" si="3"/>
        <v>3.4730809654232919E-2</v>
      </c>
      <c r="L14" s="246">
        <f t="shared" si="4"/>
        <v>2.0732698548438844E-2</v>
      </c>
      <c r="M14" s="246">
        <f t="shared" si="5"/>
        <v>0.11805417668452045</v>
      </c>
    </row>
    <row r="15" spans="1:16">
      <c r="A15" s="5">
        <v>2018</v>
      </c>
      <c r="B15" s="85">
        <v>6629.5330000000004</v>
      </c>
      <c r="C15" s="85">
        <v>3602.5909999999999</v>
      </c>
      <c r="D15" s="85">
        <v>6270.13</v>
      </c>
      <c r="E15" s="85">
        <v>1087.0360000000001</v>
      </c>
      <c r="F15" s="85">
        <v>17589.29</v>
      </c>
      <c r="G15" s="1"/>
      <c r="H15" s="5">
        <f t="shared" si="0"/>
        <v>2018</v>
      </c>
      <c r="I15" s="75">
        <f t="shared" si="1"/>
        <v>-5.5543105954870997E-2</v>
      </c>
      <c r="J15" s="75">
        <f t="shared" si="2"/>
        <v>-7.0854665739221279E-2</v>
      </c>
      <c r="K15" s="75">
        <f t="shared" si="3"/>
        <v>9.4748601697010049E-3</v>
      </c>
      <c r="L15" s="75">
        <f t="shared" si="4"/>
        <v>7.3954164324364857E-2</v>
      </c>
      <c r="M15" s="75">
        <f t="shared" si="5"/>
        <v>-2.9298809780691992E-2</v>
      </c>
    </row>
    <row r="16" spans="1:16">
      <c r="A16" s="244">
        <v>2019</v>
      </c>
      <c r="B16" s="245">
        <v>8278.5480000000007</v>
      </c>
      <c r="C16" s="245">
        <v>3979.453</v>
      </c>
      <c r="D16" s="245">
        <v>6917.8220000000001</v>
      </c>
      <c r="E16" s="245">
        <v>1230.694</v>
      </c>
      <c r="F16" s="245">
        <v>20406.517</v>
      </c>
      <c r="G16" s="1"/>
      <c r="H16" s="244">
        <f t="shared" si="0"/>
        <v>2019</v>
      </c>
      <c r="I16" s="246">
        <f t="shared" si="1"/>
        <v>0.24873773160190926</v>
      </c>
      <c r="J16" s="246">
        <f t="shared" si="2"/>
        <v>0.10460859975500969</v>
      </c>
      <c r="K16" s="246">
        <f t="shared" si="3"/>
        <v>0.10329801774444869</v>
      </c>
      <c r="L16" s="246">
        <f t="shared" si="4"/>
        <v>0.13215569677545158</v>
      </c>
      <c r="M16" s="246">
        <f t="shared" si="5"/>
        <v>0.16016718127906238</v>
      </c>
    </row>
    <row r="17" spans="1:13">
      <c r="A17" s="5">
        <v>2020</v>
      </c>
      <c r="B17" s="85">
        <v>10673.361999999999</v>
      </c>
      <c r="C17" s="85">
        <v>4481.7219999999998</v>
      </c>
      <c r="D17" s="85">
        <v>7291.5659999999998</v>
      </c>
      <c r="E17" s="85">
        <v>1276.402</v>
      </c>
      <c r="F17" s="85">
        <v>23723.051999999996</v>
      </c>
      <c r="G17" s="1"/>
      <c r="H17" s="5">
        <f t="shared" si="0"/>
        <v>2020</v>
      </c>
      <c r="I17" s="75">
        <f t="shared" si="1"/>
        <v>0.2892794726804746</v>
      </c>
      <c r="J17" s="75">
        <f t="shared" si="2"/>
        <v>0.12621558792125454</v>
      </c>
      <c r="K17" s="75">
        <f t="shared" si="3"/>
        <v>5.4026252771464778E-2</v>
      </c>
      <c r="L17" s="75">
        <f t="shared" si="4"/>
        <v>3.7140020183733746E-2</v>
      </c>
      <c r="M17" s="75">
        <f t="shared" si="5"/>
        <v>0.1625233252690792</v>
      </c>
    </row>
    <row r="18" spans="1:13">
      <c r="A18" s="244">
        <v>2021</v>
      </c>
      <c r="B18" s="245">
        <v>13898.264999999999</v>
      </c>
      <c r="C18" s="245">
        <v>4401.6090000000004</v>
      </c>
      <c r="D18" s="245">
        <v>7740.37</v>
      </c>
      <c r="E18" s="245">
        <v>1252.643</v>
      </c>
      <c r="F18" s="245">
        <v>27292.886999999999</v>
      </c>
      <c r="G18" s="1"/>
      <c r="H18" s="244">
        <f t="shared" si="0"/>
        <v>2021</v>
      </c>
      <c r="I18" s="246">
        <f t="shared" si="1"/>
        <v>0.30214500360804775</v>
      </c>
      <c r="J18" s="246">
        <f t="shared" si="2"/>
        <v>-1.787549517796938E-2</v>
      </c>
      <c r="K18" s="246">
        <f t="shared" si="3"/>
        <v>6.155111261421764E-2</v>
      </c>
      <c r="L18" s="246">
        <f t="shared" si="4"/>
        <v>-1.8614041657722291E-2</v>
      </c>
      <c r="M18" s="246">
        <f t="shared" si="5"/>
        <v>0.15047958416143103</v>
      </c>
    </row>
    <row r="19" spans="1:13">
      <c r="A19" s="5">
        <v>2022</v>
      </c>
      <c r="B19" s="85">
        <v>10874.944</v>
      </c>
      <c r="C19" s="85">
        <v>3656.27</v>
      </c>
      <c r="D19" s="85">
        <v>7294.0649999999996</v>
      </c>
      <c r="E19" s="85">
        <v>1232.915</v>
      </c>
      <c r="F19" s="85">
        <v>23058.194</v>
      </c>
      <c r="G19" s="1"/>
      <c r="H19" s="5">
        <f t="shared" si="0"/>
        <v>2022</v>
      </c>
      <c r="I19" s="75">
        <f t="shared" si="1"/>
        <v>-0.21753226032170203</v>
      </c>
      <c r="J19" s="75">
        <f t="shared" si="2"/>
        <v>-0.16933330516181699</v>
      </c>
      <c r="K19" s="75">
        <f t="shared" si="3"/>
        <v>-5.7659388375491116E-2</v>
      </c>
      <c r="L19" s="75">
        <f t="shared" si="4"/>
        <v>-1.5749100102742775E-2</v>
      </c>
      <c r="M19" s="75">
        <f t="shared" si="5"/>
        <v>-0.15515738587859906</v>
      </c>
    </row>
    <row r="20" spans="1:13">
      <c r="A20" s="244">
        <v>2023</v>
      </c>
      <c r="B20" s="245">
        <v>13333.243</v>
      </c>
      <c r="C20" s="245">
        <v>4237.05</v>
      </c>
      <c r="D20" s="245">
        <v>7946.509</v>
      </c>
      <c r="E20" s="245">
        <v>1352.4469999999999</v>
      </c>
      <c r="F20" s="245">
        <v>26869.249000000003</v>
      </c>
      <c r="G20" s="1"/>
      <c r="H20" s="244">
        <f t="shared" si="0"/>
        <v>2023</v>
      </c>
      <c r="I20" s="246">
        <f t="shared" si="1"/>
        <v>0.22605164679468714</v>
      </c>
      <c r="J20" s="246">
        <f t="shared" si="2"/>
        <v>0.15884494307039687</v>
      </c>
      <c r="K20" s="246">
        <f t="shared" si="3"/>
        <v>8.9448613358943163E-2</v>
      </c>
      <c r="L20" s="246">
        <f t="shared" si="4"/>
        <v>9.69507224747852E-2</v>
      </c>
      <c r="M20" s="246">
        <f t="shared" si="5"/>
        <v>0.16527985669649592</v>
      </c>
    </row>
    <row r="21" spans="1:13">
      <c r="A21" s="92">
        <v>2024</v>
      </c>
      <c r="B21" s="91">
        <v>16753.707999999999</v>
      </c>
      <c r="C21" s="91">
        <v>4402.6170000000002</v>
      </c>
      <c r="D21" s="91">
        <v>8512.857</v>
      </c>
      <c r="E21" s="91">
        <v>1365.3920000000001</v>
      </c>
      <c r="F21" s="91">
        <v>31034.573999999997</v>
      </c>
      <c r="G21" s="1"/>
      <c r="H21" s="92">
        <f t="shared" si="0"/>
        <v>2024</v>
      </c>
      <c r="I21" s="74">
        <f t="shared" si="1"/>
        <v>0.25653661303555308</v>
      </c>
      <c r="J21" s="74">
        <f t="shared" si="2"/>
        <v>3.9076008071653678E-2</v>
      </c>
      <c r="K21" s="74">
        <f t="shared" si="3"/>
        <v>7.1270038201680652E-2</v>
      </c>
      <c r="L21" s="74">
        <f t="shared" si="4"/>
        <v>9.5715395871336373E-3</v>
      </c>
      <c r="M21" s="74">
        <f t="shared" si="5"/>
        <v>0.1550220104774791</v>
      </c>
    </row>
    <row r="22" spans="1:13">
      <c r="A22" s="5"/>
      <c r="B22" s="8"/>
      <c r="C22" s="8"/>
      <c r="D22" s="8"/>
      <c r="E22" s="8"/>
      <c r="F22" s="8"/>
      <c r="G22" s="1"/>
    </row>
    <row r="23" spans="1:13">
      <c r="A23" s="239" t="s">
        <v>88</v>
      </c>
      <c r="B23" s="248">
        <f>AVERAGE(B$7:B$21)</f>
        <v>8028.9466666666667</v>
      </c>
      <c r="C23" s="248">
        <f t="shared" ref="C23:F23" si="6">AVERAGE(C$7:C$21)</f>
        <v>3495.802466666667</v>
      </c>
      <c r="D23" s="248">
        <f t="shared" si="6"/>
        <v>6487.923866666667</v>
      </c>
      <c r="E23" s="248">
        <f t="shared" si="6"/>
        <v>1111.7606666666666</v>
      </c>
      <c r="F23" s="248">
        <f t="shared" si="6"/>
        <v>19124.433666666668</v>
      </c>
      <c r="G23" s="1"/>
    </row>
    <row r="24" spans="1:13">
      <c r="A24" s="239" t="s">
        <v>109</v>
      </c>
      <c r="B24" s="240">
        <f>B21/B20-1</f>
        <v>0.25653661303555308</v>
      </c>
      <c r="C24" s="240">
        <f t="shared" ref="C24:F24" si="7">C21/C20-1</f>
        <v>3.9076008071653678E-2</v>
      </c>
      <c r="D24" s="240">
        <f t="shared" si="7"/>
        <v>7.1270038201680652E-2</v>
      </c>
      <c r="E24" s="240">
        <f t="shared" si="7"/>
        <v>9.5715395871336373E-3</v>
      </c>
      <c r="F24" s="240">
        <f t="shared" si="7"/>
        <v>0.1550220104774791</v>
      </c>
      <c r="G24" s="1"/>
    </row>
    <row r="25" spans="1:13">
      <c r="A25" s="241" t="s">
        <v>402</v>
      </c>
      <c r="B25" s="242">
        <f>((B21/B16)^(1/5))-1</f>
        <v>0.15141359809301114</v>
      </c>
      <c r="C25" s="242">
        <f t="shared" ref="C25:F25" si="8">((C21/C16)^(1/5))-1</f>
        <v>2.0416577094205302E-2</v>
      </c>
      <c r="D25" s="242">
        <f t="shared" si="8"/>
        <v>4.2368289543446513E-2</v>
      </c>
      <c r="E25" s="242">
        <f t="shared" si="8"/>
        <v>2.0989919323330941E-2</v>
      </c>
      <c r="F25" s="242">
        <f t="shared" si="8"/>
        <v>8.7465231617465111E-2</v>
      </c>
      <c r="G25" s="1"/>
      <c r="I25" s="75"/>
      <c r="J25" s="75"/>
      <c r="K25" s="75"/>
      <c r="L25" s="75"/>
      <c r="M25" s="75"/>
    </row>
    <row r="26" spans="1:13">
      <c r="A26" s="241" t="s">
        <v>403</v>
      </c>
      <c r="B26" s="242">
        <f>((B21/B11)^(1/10))-1</f>
        <v>0.10962122867988944</v>
      </c>
      <c r="C26" s="242">
        <f t="shared" ref="C26:F26" si="9">((C21/C11)^(1/10))-1</f>
        <v>4.175761905083375E-2</v>
      </c>
      <c r="D26" s="242">
        <f t="shared" si="9"/>
        <v>3.2913146876575539E-2</v>
      </c>
      <c r="E26" s="242">
        <f t="shared" si="9"/>
        <v>4.2602155191259206E-2</v>
      </c>
      <c r="F26" s="242">
        <f t="shared" si="9"/>
        <v>6.9147657731317924E-2</v>
      </c>
      <c r="G26" s="1"/>
      <c r="I26" s="75"/>
      <c r="J26" s="75"/>
      <c r="K26" s="75"/>
      <c r="L26" s="75"/>
      <c r="M26" s="75"/>
    </row>
    <row r="27" spans="1:13">
      <c r="G27" s="1"/>
    </row>
    <row r="28" spans="1:13" s="129" customFormat="1" ht="10.15" customHeight="1">
      <c r="A28" s="71" t="s">
        <v>97</v>
      </c>
      <c r="B28" s="71"/>
      <c r="C28" s="71"/>
      <c r="D28" s="71"/>
      <c r="E28" s="127"/>
      <c r="F28" s="127"/>
      <c r="G28" s="127"/>
    </row>
    <row r="29" spans="1:13" s="129" customFormat="1" ht="10.15" customHeight="1">
      <c r="A29" s="71" t="s">
        <v>452</v>
      </c>
      <c r="B29" s="71"/>
      <c r="C29" s="71"/>
      <c r="D29" s="71"/>
      <c r="E29" s="127"/>
      <c r="F29" s="127"/>
      <c r="G29" s="127"/>
    </row>
  </sheetData>
  <hyperlinks>
    <hyperlink ref="A1" location="Contents!B3" display="Return to the Table of Contents" xr:uid="{FFD1FD61-8AFA-4ADD-BDF1-6ECE2438B5BD}"/>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6"/>
  <dimension ref="A1:M29"/>
  <sheetViews>
    <sheetView showGridLines="0" workbookViewId="0">
      <selection activeCell="A3" sqref="A3"/>
    </sheetView>
  </sheetViews>
  <sheetFormatPr defaultColWidth="10.625" defaultRowHeight="12.75"/>
  <cols>
    <col min="1" max="1" width="10.625" style="35" customWidth="1"/>
    <col min="2" max="2" width="8.625" style="35" customWidth="1"/>
    <col min="3" max="3" width="8.875" style="35" customWidth="1"/>
    <col min="4" max="6" width="8.625" style="35" customWidth="1"/>
    <col min="7" max="7" width="2.625" style="35" customWidth="1"/>
    <col min="8" max="8" width="10.625" style="35" customWidth="1"/>
    <col min="9" max="9" width="8.625" style="35" customWidth="1"/>
    <col min="10" max="10" width="8.875" style="35" customWidth="1"/>
    <col min="11" max="13" width="8.625" style="35" customWidth="1"/>
    <col min="14" max="14" width="4.625" style="35" customWidth="1"/>
    <col min="15" max="16384" width="10.625" style="35"/>
  </cols>
  <sheetData>
    <row r="1" spans="1:13">
      <c r="A1" s="12" t="s">
        <v>48</v>
      </c>
    </row>
    <row r="2" spans="1:13">
      <c r="A2" s="12"/>
    </row>
    <row r="3" spans="1:13" s="34" customFormat="1">
      <c r="A3" s="26" t="s">
        <v>307</v>
      </c>
      <c r="B3" s="26"/>
      <c r="C3" s="26"/>
      <c r="D3" s="26"/>
      <c r="E3" s="26"/>
      <c r="F3" s="26"/>
    </row>
    <row r="4" spans="1:13">
      <c r="A4" s="10"/>
      <c r="B4" s="1"/>
      <c r="C4" s="1"/>
      <c r="D4" s="1"/>
      <c r="E4" s="1"/>
      <c r="F4" s="1"/>
    </row>
    <row r="5" spans="1:13">
      <c r="A5" s="10"/>
      <c r="B5" s="1"/>
      <c r="C5" s="1"/>
      <c r="D5" s="1"/>
      <c r="E5" s="1"/>
      <c r="F5" s="1"/>
    </row>
    <row r="6" spans="1:13">
      <c r="A6" s="366" t="s">
        <v>415</v>
      </c>
      <c r="B6" s="250" t="s">
        <v>15</v>
      </c>
      <c r="C6" s="250" t="s">
        <v>299</v>
      </c>
      <c r="D6" s="250" t="s">
        <v>300</v>
      </c>
      <c r="E6" s="250" t="s">
        <v>302</v>
      </c>
      <c r="F6" s="250" t="s">
        <v>0</v>
      </c>
      <c r="H6" s="366" t="s">
        <v>416</v>
      </c>
      <c r="I6" s="250" t="str">
        <f>B6</f>
        <v>Stocks</v>
      </c>
      <c r="J6" s="250" t="s">
        <v>299</v>
      </c>
      <c r="K6" s="250" t="str">
        <f>D6</f>
        <v>UST</v>
      </c>
      <c r="L6" s="250" t="str">
        <f>E6</f>
        <v>Agency</v>
      </c>
      <c r="M6" s="250" t="str">
        <f>F6</f>
        <v>Total</v>
      </c>
    </row>
    <row r="7" spans="1:13">
      <c r="A7" s="5">
        <v>2010</v>
      </c>
      <c r="B7" s="85">
        <v>13384.589</v>
      </c>
      <c r="C7" s="85">
        <v>1951.712</v>
      </c>
      <c r="D7" s="85">
        <v>31653.73</v>
      </c>
      <c r="E7" s="85">
        <v>2095.9360000000001</v>
      </c>
      <c r="F7" s="85">
        <v>49085.967000000004</v>
      </c>
    </row>
    <row r="8" spans="1:13">
      <c r="A8" s="244">
        <v>2011</v>
      </c>
      <c r="B8" s="245">
        <v>15413.377</v>
      </c>
      <c r="C8" s="245">
        <v>2032.2860000000001</v>
      </c>
      <c r="D8" s="245">
        <v>35439.58</v>
      </c>
      <c r="E8" s="245">
        <v>2167.1779999999999</v>
      </c>
      <c r="F8" s="245">
        <v>55052.421000000002</v>
      </c>
      <c r="H8" s="244">
        <f t="shared" ref="H8:H21" si="0">A8</f>
        <v>2011</v>
      </c>
      <c r="I8" s="246">
        <f t="shared" ref="I8:I21" si="1">B8/B7-1</f>
        <v>0.1515764137397122</v>
      </c>
      <c r="J8" s="246">
        <f t="shared" ref="J8:J21" si="2">C8/C7-1</f>
        <v>4.1283754980242948E-2</v>
      </c>
      <c r="K8" s="246">
        <f t="shared" ref="K8:K21" si="3">D8/D7-1</f>
        <v>0.11960201846670215</v>
      </c>
      <c r="L8" s="246">
        <f t="shared" ref="L8:L21" si="4">E8/E7-1</f>
        <v>3.399054169592941E-2</v>
      </c>
      <c r="M8" s="246">
        <f t="shared" ref="M8:M21" si="5">F8/F7-1</f>
        <v>0.12155111459859791</v>
      </c>
    </row>
    <row r="9" spans="1:13">
      <c r="A9" s="5">
        <v>2012</v>
      </c>
      <c r="B9" s="85">
        <v>14706.112999999999</v>
      </c>
      <c r="C9" s="85">
        <v>1759.6690000000001</v>
      </c>
      <c r="D9" s="85">
        <v>29074.983</v>
      </c>
      <c r="E9" s="85">
        <v>2890.0720000000001</v>
      </c>
      <c r="F9" s="85">
        <v>48430.837</v>
      </c>
      <c r="H9" s="5">
        <f t="shared" si="0"/>
        <v>2012</v>
      </c>
      <c r="I9" s="75">
        <f t="shared" si="1"/>
        <v>-4.5886375192146445E-2</v>
      </c>
      <c r="J9" s="75">
        <f t="shared" si="2"/>
        <v>-0.13414302908153675</v>
      </c>
      <c r="K9" s="75">
        <f t="shared" si="3"/>
        <v>-0.17959007979214203</v>
      </c>
      <c r="L9" s="75">
        <f t="shared" si="4"/>
        <v>0.33356466335483304</v>
      </c>
      <c r="M9" s="75">
        <f t="shared" si="5"/>
        <v>-0.12027779850045106</v>
      </c>
    </row>
    <row r="10" spans="1:13">
      <c r="A10" s="244">
        <v>2013</v>
      </c>
      <c r="B10" s="245">
        <v>15435.816999999999</v>
      </c>
      <c r="C10" s="245">
        <v>1856.65</v>
      </c>
      <c r="D10" s="245">
        <v>35386.71</v>
      </c>
      <c r="E10" s="245">
        <v>2671.9340000000002</v>
      </c>
      <c r="F10" s="245">
        <v>55351.110999999997</v>
      </c>
      <c r="H10" s="244">
        <f t="shared" si="0"/>
        <v>2013</v>
      </c>
      <c r="I10" s="246">
        <f t="shared" si="1"/>
        <v>4.9619093774133205E-2</v>
      </c>
      <c r="J10" s="246">
        <f t="shared" si="2"/>
        <v>5.5113205949528066E-2</v>
      </c>
      <c r="K10" s="246">
        <f t="shared" si="3"/>
        <v>0.21708446054809394</v>
      </c>
      <c r="L10" s="246">
        <f t="shared" si="4"/>
        <v>-7.5478396385972313E-2</v>
      </c>
      <c r="M10" s="246">
        <f t="shared" si="5"/>
        <v>0.14288982864367994</v>
      </c>
    </row>
    <row r="11" spans="1:13">
      <c r="A11" s="5">
        <v>2014</v>
      </c>
      <c r="B11" s="85">
        <v>17861.893</v>
      </c>
      <c r="C11" s="85">
        <v>2145.2179999999998</v>
      </c>
      <c r="D11" s="85">
        <v>33243.800000000003</v>
      </c>
      <c r="E11" s="85">
        <v>2143.0149999999999</v>
      </c>
      <c r="F11" s="85">
        <v>55393.926000000007</v>
      </c>
      <c r="H11" s="5">
        <f t="shared" si="0"/>
        <v>2014</v>
      </c>
      <c r="I11" s="75">
        <f t="shared" si="1"/>
        <v>0.15717185556164615</v>
      </c>
      <c r="J11" s="75">
        <f t="shared" si="2"/>
        <v>0.15542401637357584</v>
      </c>
      <c r="K11" s="75">
        <f t="shared" si="3"/>
        <v>-6.0556915293905389E-2</v>
      </c>
      <c r="L11" s="75">
        <f t="shared" si="4"/>
        <v>-0.19795361711778825</v>
      </c>
      <c r="M11" s="75">
        <f t="shared" si="5"/>
        <v>7.7351654242341361E-4</v>
      </c>
    </row>
    <row r="12" spans="1:13">
      <c r="A12" s="244">
        <v>2015</v>
      </c>
      <c r="B12" s="245">
        <v>22233.483</v>
      </c>
      <c r="C12" s="245">
        <v>2232.8029999999999</v>
      </c>
      <c r="D12" s="245">
        <v>32490.588</v>
      </c>
      <c r="E12" s="245">
        <v>2616.6260000000002</v>
      </c>
      <c r="F12" s="245">
        <v>59573.5</v>
      </c>
      <c r="H12" s="244">
        <f t="shared" si="0"/>
        <v>2015</v>
      </c>
      <c r="I12" s="246">
        <f t="shared" si="1"/>
        <v>0.24474393615503121</v>
      </c>
      <c r="J12" s="246">
        <f t="shared" si="2"/>
        <v>4.0828018411182443E-2</v>
      </c>
      <c r="K12" s="246">
        <f t="shared" si="3"/>
        <v>-2.2657217285629305E-2</v>
      </c>
      <c r="L12" s="246">
        <f t="shared" si="4"/>
        <v>0.22100218617228551</v>
      </c>
      <c r="M12" s="246">
        <f t="shared" si="5"/>
        <v>7.5451846471398243E-2</v>
      </c>
    </row>
    <row r="13" spans="1:13">
      <c r="A13" s="5">
        <v>2016</v>
      </c>
      <c r="B13" s="85">
        <v>23065.842000000001</v>
      </c>
      <c r="C13" s="85">
        <v>2298.7910000000002</v>
      </c>
      <c r="D13" s="85">
        <v>30510.330999999998</v>
      </c>
      <c r="E13" s="85">
        <v>3260.1689999999999</v>
      </c>
      <c r="F13" s="85">
        <v>59135.133000000002</v>
      </c>
      <c r="H13" s="5">
        <f t="shared" si="0"/>
        <v>2016</v>
      </c>
      <c r="I13" s="75">
        <f t="shared" si="1"/>
        <v>3.7437184268429791E-2</v>
      </c>
      <c r="J13" s="75">
        <f t="shared" si="2"/>
        <v>2.9553883616243892E-2</v>
      </c>
      <c r="K13" s="75">
        <f t="shared" si="3"/>
        <v>-6.0948635340179136E-2</v>
      </c>
      <c r="L13" s="75">
        <f t="shared" si="4"/>
        <v>0.24594382231163325</v>
      </c>
      <c r="M13" s="75">
        <f t="shared" si="5"/>
        <v>-7.3584227886559495E-3</v>
      </c>
    </row>
    <row r="14" spans="1:13">
      <c r="A14" s="244">
        <v>2017</v>
      </c>
      <c r="B14" s="245">
        <v>26592.240000000002</v>
      </c>
      <c r="C14" s="245">
        <v>2967.9290000000001</v>
      </c>
      <c r="D14" s="245">
        <v>29511.715</v>
      </c>
      <c r="E14" s="245">
        <v>3475.6320000000001</v>
      </c>
      <c r="F14" s="245">
        <v>62547.516000000003</v>
      </c>
      <c r="H14" s="244">
        <f t="shared" si="0"/>
        <v>2017</v>
      </c>
      <c r="I14" s="246">
        <f t="shared" si="1"/>
        <v>0.15288399183519941</v>
      </c>
      <c r="J14" s="246">
        <f t="shared" si="2"/>
        <v>0.29108257340488963</v>
      </c>
      <c r="K14" s="246">
        <f t="shared" si="3"/>
        <v>-3.2730421705356116E-2</v>
      </c>
      <c r="L14" s="246">
        <f t="shared" si="4"/>
        <v>6.6089518672191705E-2</v>
      </c>
      <c r="M14" s="246">
        <f t="shared" si="5"/>
        <v>5.7704833436326375E-2</v>
      </c>
    </row>
    <row r="15" spans="1:13">
      <c r="A15" s="5">
        <v>2018</v>
      </c>
      <c r="B15" s="85">
        <v>36291.084999999999</v>
      </c>
      <c r="C15" s="85">
        <v>2776.4270000000001</v>
      </c>
      <c r="D15" s="85">
        <v>30100.621999999999</v>
      </c>
      <c r="E15" s="85">
        <v>3633.38</v>
      </c>
      <c r="F15" s="85">
        <v>72801.51400000001</v>
      </c>
      <c r="H15" s="5">
        <f t="shared" si="0"/>
        <v>2018</v>
      </c>
      <c r="I15" s="75">
        <f t="shared" si="1"/>
        <v>0.36472463395336363</v>
      </c>
      <c r="J15" s="75">
        <f t="shared" si="2"/>
        <v>-6.4523780723864999E-2</v>
      </c>
      <c r="K15" s="75">
        <f t="shared" si="3"/>
        <v>1.9955024640214925E-2</v>
      </c>
      <c r="L15" s="75">
        <f t="shared" si="4"/>
        <v>4.5386853383787562E-2</v>
      </c>
      <c r="M15" s="75">
        <f t="shared" si="5"/>
        <v>0.16393933213910539</v>
      </c>
    </row>
    <row r="16" spans="1:13">
      <c r="A16" s="244">
        <v>2019</v>
      </c>
      <c r="B16" s="245">
        <v>37228.781999999999</v>
      </c>
      <c r="C16" s="245">
        <v>3481.078</v>
      </c>
      <c r="D16" s="245">
        <v>36646.663</v>
      </c>
      <c r="E16" s="245">
        <v>4850.6130000000003</v>
      </c>
      <c r="F16" s="245">
        <v>82207.135999999999</v>
      </c>
      <c r="H16" s="244">
        <f t="shared" si="0"/>
        <v>2019</v>
      </c>
      <c r="I16" s="246">
        <f t="shared" si="1"/>
        <v>2.5838218945506863E-2</v>
      </c>
      <c r="J16" s="246">
        <f t="shared" si="2"/>
        <v>0.25379777678289384</v>
      </c>
      <c r="K16" s="246">
        <f t="shared" si="3"/>
        <v>0.21747195124406393</v>
      </c>
      <c r="L16" s="246">
        <f t="shared" si="4"/>
        <v>0.3350139539492154</v>
      </c>
      <c r="M16" s="246">
        <f t="shared" si="5"/>
        <v>0.12919541755683794</v>
      </c>
    </row>
    <row r="17" spans="1:13">
      <c r="A17" s="5">
        <v>2020</v>
      </c>
      <c r="B17" s="85">
        <v>48547.714</v>
      </c>
      <c r="C17" s="85">
        <v>5224.6099999999997</v>
      </c>
      <c r="D17" s="85">
        <v>38020.093999999997</v>
      </c>
      <c r="E17" s="85">
        <v>6539.39</v>
      </c>
      <c r="F17" s="85">
        <v>98331.808000000005</v>
      </c>
      <c r="H17" s="5">
        <f t="shared" si="0"/>
        <v>2020</v>
      </c>
      <c r="I17" s="75">
        <f t="shared" si="1"/>
        <v>0.30403712912230119</v>
      </c>
      <c r="J17" s="75">
        <f t="shared" si="2"/>
        <v>0.50085979113366608</v>
      </c>
      <c r="K17" s="75">
        <f t="shared" si="3"/>
        <v>3.7477655196054283E-2</v>
      </c>
      <c r="L17" s="75">
        <f t="shared" si="4"/>
        <v>0.34815743907007213</v>
      </c>
      <c r="M17" s="75">
        <f t="shared" si="5"/>
        <v>0.19614686491450084</v>
      </c>
    </row>
    <row r="18" spans="1:13">
      <c r="A18" s="244">
        <v>2021</v>
      </c>
      <c r="B18" s="245">
        <v>61181.300999999999</v>
      </c>
      <c r="C18" s="245">
        <v>5097.259</v>
      </c>
      <c r="D18" s="245">
        <v>50659.197999999997</v>
      </c>
      <c r="E18" s="245">
        <v>9783.7250000000004</v>
      </c>
      <c r="F18" s="245">
        <v>126721.48300000001</v>
      </c>
      <c r="H18" s="244">
        <f t="shared" si="0"/>
        <v>2021</v>
      </c>
      <c r="I18" s="246">
        <f t="shared" si="1"/>
        <v>0.26023031692079268</v>
      </c>
      <c r="J18" s="246">
        <f t="shared" si="2"/>
        <v>-2.4375216523338517E-2</v>
      </c>
      <c r="K18" s="246">
        <f t="shared" si="3"/>
        <v>0.33243221334486961</v>
      </c>
      <c r="L18" s="246">
        <f t="shared" si="4"/>
        <v>0.49612196244603846</v>
      </c>
      <c r="M18" s="246">
        <f t="shared" si="5"/>
        <v>0.28871303779952884</v>
      </c>
    </row>
    <row r="19" spans="1:13">
      <c r="A19" s="5">
        <v>2022</v>
      </c>
      <c r="B19" s="85">
        <v>62914.046000000002</v>
      </c>
      <c r="C19" s="85">
        <v>4400.2489999999998</v>
      </c>
      <c r="D19" s="85">
        <v>50297.877999999997</v>
      </c>
      <c r="E19" s="85">
        <v>5634.9269999999997</v>
      </c>
      <c r="F19" s="85">
        <v>123247.09999999999</v>
      </c>
      <c r="H19" s="5">
        <f t="shared" si="0"/>
        <v>2022</v>
      </c>
      <c r="I19" s="75">
        <f t="shared" si="1"/>
        <v>2.8321480120208742E-2</v>
      </c>
      <c r="J19" s="75">
        <f t="shared" si="2"/>
        <v>-0.13674211963724037</v>
      </c>
      <c r="K19" s="75">
        <f t="shared" si="3"/>
        <v>-7.1323671567007363E-3</v>
      </c>
      <c r="L19" s="75">
        <f t="shared" si="4"/>
        <v>-0.42405096218464855</v>
      </c>
      <c r="M19" s="75">
        <f t="shared" si="5"/>
        <v>-2.7417474273087716E-2</v>
      </c>
    </row>
    <row r="20" spans="1:13">
      <c r="A20" s="244">
        <v>2023</v>
      </c>
      <c r="B20" s="245">
        <v>43456.303999999996</v>
      </c>
      <c r="C20" s="245">
        <v>4473.8289999999997</v>
      </c>
      <c r="D20" s="245">
        <v>52159.983</v>
      </c>
      <c r="E20" s="245">
        <v>1752.1510000000001</v>
      </c>
      <c r="F20" s="245">
        <v>100644.58</v>
      </c>
      <c r="H20" s="244">
        <f t="shared" si="0"/>
        <v>2023</v>
      </c>
      <c r="I20" s="246">
        <f t="shared" si="1"/>
        <v>-0.30927500672902208</v>
      </c>
      <c r="J20" s="246">
        <f t="shared" si="2"/>
        <v>1.6721780971940436E-2</v>
      </c>
      <c r="K20" s="246">
        <f t="shared" si="3"/>
        <v>3.7021541942584557E-2</v>
      </c>
      <c r="L20" s="246">
        <f t="shared" si="4"/>
        <v>-0.68905524419393538</v>
      </c>
      <c r="M20" s="246">
        <f t="shared" si="5"/>
        <v>-0.18339190131045668</v>
      </c>
    </row>
    <row r="21" spans="1:13">
      <c r="A21" s="92">
        <v>2024</v>
      </c>
      <c r="B21" s="91">
        <v>63009.976999999999</v>
      </c>
      <c r="C21" s="91">
        <v>5654.4549999999999</v>
      </c>
      <c r="D21" s="91">
        <v>64397.235000000001</v>
      </c>
      <c r="E21" s="91">
        <v>1616.405</v>
      </c>
      <c r="F21" s="91">
        <f>SUM(B21:E21)</f>
        <v>134678.07200000001</v>
      </c>
      <c r="H21" s="92">
        <f t="shared" si="0"/>
        <v>2024</v>
      </c>
      <c r="I21" s="74">
        <f t="shared" si="1"/>
        <v>0.44996171326489254</v>
      </c>
      <c r="J21" s="74">
        <f t="shared" si="2"/>
        <v>0.26389609437463979</v>
      </c>
      <c r="K21" s="74">
        <f t="shared" si="3"/>
        <v>0.23460996910217546</v>
      </c>
      <c r="L21" s="74">
        <f t="shared" si="4"/>
        <v>-7.7473916346251004E-2</v>
      </c>
      <c r="M21" s="74">
        <f t="shared" si="5"/>
        <v>0.33815523896070721</v>
      </c>
    </row>
    <row r="22" spans="1:13">
      <c r="A22" s="13"/>
      <c r="B22" s="19"/>
      <c r="C22" s="19"/>
      <c r="D22" s="19"/>
      <c r="E22" s="19"/>
      <c r="F22" s="9"/>
    </row>
    <row r="23" spans="1:13">
      <c r="A23" s="239" t="s">
        <v>88</v>
      </c>
      <c r="B23" s="248">
        <f>AVERAGE(B$7:B$21)</f>
        <v>33421.504200000003</v>
      </c>
      <c r="C23" s="248">
        <f>AVERAGE(C$7:C$21)</f>
        <v>3223.5309999999999</v>
      </c>
      <c r="D23" s="248">
        <f>AVERAGE(D$7:D$21)</f>
        <v>38639.540666666668</v>
      </c>
      <c r="E23" s="248">
        <f>AVERAGE(E$7:E$21)</f>
        <v>3675.4102000000003</v>
      </c>
      <c r="F23" s="248">
        <f>AVERAGE(F$7:F$21)</f>
        <v>78880.140266666654</v>
      </c>
    </row>
    <row r="24" spans="1:13">
      <c r="A24" s="239" t="s">
        <v>109</v>
      </c>
      <c r="B24" s="240">
        <f>B21/B20-1</f>
        <v>0.44996171326489254</v>
      </c>
      <c r="C24" s="240">
        <f>C21/C20-1</f>
        <v>0.26389609437463979</v>
      </c>
      <c r="D24" s="240">
        <f>D21/D20-1</f>
        <v>0.23460996910217546</v>
      </c>
      <c r="E24" s="240">
        <f>E21/E20-1</f>
        <v>-7.7473916346251004E-2</v>
      </c>
      <c r="F24" s="240">
        <f>F21/F20-1</f>
        <v>0.33815523896070721</v>
      </c>
    </row>
    <row r="25" spans="1:13">
      <c r="A25" s="241" t="s">
        <v>402</v>
      </c>
      <c r="B25" s="242">
        <f>((B21/B16)^(1/5))-1</f>
        <v>0.11097963641154429</v>
      </c>
      <c r="C25" s="242">
        <f>((C21/C16)^(1/5))-1</f>
        <v>0.10188278879664137</v>
      </c>
      <c r="D25" s="242">
        <f>((D21/D16)^(1/5))-1</f>
        <v>0.11935168467616086</v>
      </c>
      <c r="E25" s="242">
        <f>((E21/E16)^(1/5))-1</f>
        <v>-0.19730471536398597</v>
      </c>
      <c r="F25" s="242">
        <f>((F21/F16)^(1/5))-1</f>
        <v>0.10376717517892997</v>
      </c>
      <c r="I25" s="75"/>
      <c r="J25" s="75"/>
      <c r="K25" s="75"/>
      <c r="L25" s="75"/>
      <c r="M25" s="75"/>
    </row>
    <row r="26" spans="1:13">
      <c r="A26" s="241" t="s">
        <v>403</v>
      </c>
      <c r="B26" s="242">
        <f>((B21/B11)^(1/10))-1</f>
        <v>0.13435289502960335</v>
      </c>
      <c r="C26" s="242">
        <f>((C21/C11)^(1/10))-1</f>
        <v>0.10177250939197857</v>
      </c>
      <c r="D26" s="242">
        <f>((D21/D11)^(1/10))-1</f>
        <v>6.835516994916957E-2</v>
      </c>
      <c r="E26" s="242">
        <f>((E21/E11)^(1/10))-1</f>
        <v>-2.7806982780166134E-2</v>
      </c>
      <c r="F26" s="242">
        <f>((F21/F11)^(1/10))-1</f>
        <v>9.2907671421851301E-2</v>
      </c>
      <c r="I26" s="75"/>
      <c r="J26" s="75"/>
      <c r="K26" s="75"/>
      <c r="L26" s="75"/>
      <c r="M26" s="75"/>
    </row>
    <row r="27" spans="1:13">
      <c r="F27" s="156"/>
    </row>
    <row r="28" spans="1:13" s="129" customFormat="1" ht="11.25" customHeight="1">
      <c r="A28" s="397" t="s">
        <v>118</v>
      </c>
      <c r="B28" s="397"/>
      <c r="C28" s="397"/>
      <c r="D28" s="397"/>
      <c r="E28" s="127"/>
    </row>
    <row r="29" spans="1:13" s="129" customFormat="1" ht="10.15" customHeight="1">
      <c r="A29" s="71" t="s">
        <v>454</v>
      </c>
      <c r="B29" s="71"/>
      <c r="C29" s="71"/>
      <c r="D29" s="71"/>
    </row>
  </sheetData>
  <mergeCells count="1">
    <mergeCell ref="A28:D28"/>
  </mergeCells>
  <hyperlinks>
    <hyperlink ref="A1" location="Contents!B3" display="Return to the Table of Contents" xr:uid="{14198303-F181-4439-833C-C42299FA71BC}"/>
  </hyperlink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7"/>
  <dimension ref="A1:M27"/>
  <sheetViews>
    <sheetView showGridLines="0" workbookViewId="0">
      <selection activeCell="A3" sqref="A3"/>
    </sheetView>
  </sheetViews>
  <sheetFormatPr defaultColWidth="10.625" defaultRowHeight="12.75"/>
  <cols>
    <col min="1" max="1" width="10.625" style="35" customWidth="1"/>
    <col min="2" max="2" width="8.625" style="35" customWidth="1"/>
    <col min="3" max="3" width="8.875" style="35" customWidth="1"/>
    <col min="4" max="6" width="8.625" style="35" customWidth="1"/>
    <col min="7" max="7" width="2.625" style="35" customWidth="1"/>
    <col min="8" max="8" width="10.625" style="35" customWidth="1"/>
    <col min="9" max="9" width="8.625" style="35" customWidth="1"/>
    <col min="10" max="10" width="8.875" style="35" customWidth="1"/>
    <col min="11" max="13" width="8.625" style="35" customWidth="1"/>
    <col min="14" max="14" width="4.625" style="35" customWidth="1"/>
    <col min="15" max="16384" width="10.625" style="35"/>
  </cols>
  <sheetData>
    <row r="1" spans="1:13">
      <c r="A1" s="12" t="s">
        <v>48</v>
      </c>
    </row>
    <row r="2" spans="1:13">
      <c r="A2" s="12"/>
    </row>
    <row r="3" spans="1:13" s="34" customFormat="1">
      <c r="A3" s="26" t="s">
        <v>308</v>
      </c>
      <c r="B3" s="26"/>
      <c r="C3" s="26"/>
      <c r="D3" s="26"/>
      <c r="E3" s="26"/>
      <c r="F3" s="26"/>
    </row>
    <row r="4" spans="1:13">
      <c r="A4" s="10"/>
      <c r="B4" s="1"/>
      <c r="C4" s="1"/>
      <c r="D4" s="1"/>
      <c r="E4" s="1"/>
      <c r="F4" s="1"/>
    </row>
    <row r="5" spans="1:13">
      <c r="A5" s="10"/>
      <c r="B5" s="1"/>
      <c r="C5" s="1"/>
      <c r="D5" s="1"/>
      <c r="E5" s="1"/>
      <c r="F5" s="1"/>
    </row>
    <row r="6" spans="1:13">
      <c r="A6" s="366" t="s">
        <v>415</v>
      </c>
      <c r="B6" s="250" t="s">
        <v>15</v>
      </c>
      <c r="C6" s="250" t="s">
        <v>299</v>
      </c>
      <c r="D6" s="250" t="s">
        <v>300</v>
      </c>
      <c r="E6" s="250" t="s">
        <v>302</v>
      </c>
      <c r="F6" s="250" t="s">
        <v>0</v>
      </c>
      <c r="H6" s="366" t="s">
        <v>416</v>
      </c>
      <c r="I6" s="250" t="str">
        <f>B6</f>
        <v>Stocks</v>
      </c>
      <c r="J6" s="250" t="str">
        <f>C6</f>
        <v>Corporates</v>
      </c>
      <c r="K6" s="250" t="str">
        <f>D6</f>
        <v>UST</v>
      </c>
      <c r="L6" s="250" t="str">
        <f>E6</f>
        <v>Agency</v>
      </c>
      <c r="M6" s="250" t="str">
        <f>F6</f>
        <v>Total</v>
      </c>
    </row>
    <row r="7" spans="1:13">
      <c r="A7" s="5">
        <v>2010</v>
      </c>
      <c r="B7" s="85">
        <v>109.78700000000001</v>
      </c>
      <c r="C7" s="85">
        <v>-11.42</v>
      </c>
      <c r="D7" s="85">
        <v>703.49400000000003</v>
      </c>
      <c r="E7" s="85">
        <v>109.27</v>
      </c>
      <c r="F7" s="85">
        <f>SUM(B7:E7)</f>
        <v>911.13099999999997</v>
      </c>
    </row>
    <row r="8" spans="1:13">
      <c r="A8" s="244">
        <v>2011</v>
      </c>
      <c r="B8" s="245">
        <v>24.725000000000001</v>
      </c>
      <c r="C8" s="245">
        <v>-42.613999999999997</v>
      </c>
      <c r="D8" s="245">
        <v>421.02199999999999</v>
      </c>
      <c r="E8" s="245">
        <v>81.87</v>
      </c>
      <c r="F8" s="245">
        <f t="shared" ref="F8:F20" si="0">SUM(B8:E8)</f>
        <v>485.00299999999999</v>
      </c>
      <c r="H8" s="244">
        <f t="shared" ref="H8:H21" si="1">A8</f>
        <v>2011</v>
      </c>
      <c r="I8" s="246">
        <f t="shared" ref="I8:I21" si="2">(B8-B7)/ABS(B7)</f>
        <v>-0.77479118657035906</v>
      </c>
      <c r="J8" s="246">
        <f t="shared" ref="J8:J21" si="3">(C8-C7)/ABS(C7)</f>
        <v>-2.7315236427320486</v>
      </c>
      <c r="K8" s="246">
        <f t="shared" ref="K8:K21" si="4">(D8-D7)/ABS(D7)</f>
        <v>-0.40152723406311924</v>
      </c>
      <c r="L8" s="246">
        <f t="shared" ref="L8:L21" si="5">(E8-E7)/ABS(E7)</f>
        <v>-0.25075501052438903</v>
      </c>
      <c r="M8" s="246">
        <f t="shared" ref="M8:M21" si="6">(F8-F7)/ABS(F7)</f>
        <v>-0.4676912540567712</v>
      </c>
    </row>
    <row r="9" spans="1:13">
      <c r="A9" s="5">
        <v>2012</v>
      </c>
      <c r="B9" s="85">
        <v>107.815</v>
      </c>
      <c r="C9" s="85">
        <v>-22.786999999999999</v>
      </c>
      <c r="D9" s="85">
        <v>417.42500000000001</v>
      </c>
      <c r="E9" s="85">
        <v>131.65</v>
      </c>
      <c r="F9" s="85">
        <f t="shared" si="0"/>
        <v>634.10299999999995</v>
      </c>
      <c r="H9" s="5">
        <f t="shared" si="1"/>
        <v>2012</v>
      </c>
      <c r="I9" s="75">
        <f t="shared" si="2"/>
        <v>3.3605662285136502</v>
      </c>
      <c r="J9" s="75">
        <f t="shared" si="3"/>
        <v>0.46526962969915991</v>
      </c>
      <c r="K9" s="75">
        <f t="shared" si="4"/>
        <v>-8.5434965393731913E-3</v>
      </c>
      <c r="L9" s="75">
        <f t="shared" si="5"/>
        <v>0.60803713203859777</v>
      </c>
      <c r="M9" s="75">
        <f t="shared" si="6"/>
        <v>0.3074207788405432</v>
      </c>
    </row>
    <row r="10" spans="1:13">
      <c r="A10" s="244">
        <v>2013</v>
      </c>
      <c r="B10" s="245">
        <v>-43.033000000000001</v>
      </c>
      <c r="C10" s="245">
        <v>9.3239999999999998</v>
      </c>
      <c r="D10" s="245">
        <v>43.642000000000003</v>
      </c>
      <c r="E10" s="245">
        <v>72.39</v>
      </c>
      <c r="F10" s="245">
        <f t="shared" si="0"/>
        <v>82.323000000000008</v>
      </c>
      <c r="H10" s="244">
        <f t="shared" si="1"/>
        <v>2013</v>
      </c>
      <c r="I10" s="246">
        <f t="shared" si="2"/>
        <v>-1.3991374113064046</v>
      </c>
      <c r="J10" s="246">
        <f t="shared" si="3"/>
        <v>1.4091806731908543</v>
      </c>
      <c r="K10" s="246">
        <f t="shared" si="4"/>
        <v>-0.895449481942864</v>
      </c>
      <c r="L10" s="246">
        <f t="shared" si="5"/>
        <v>-0.45013292821876189</v>
      </c>
      <c r="M10" s="246">
        <f t="shared" si="6"/>
        <v>-0.8701740884367366</v>
      </c>
    </row>
    <row r="11" spans="1:13">
      <c r="A11" s="5">
        <v>2014</v>
      </c>
      <c r="B11" s="85">
        <v>-15.401</v>
      </c>
      <c r="C11" s="85">
        <v>23.29</v>
      </c>
      <c r="D11" s="85">
        <v>178.11799999999999</v>
      </c>
      <c r="E11" s="85">
        <v>75.793000000000006</v>
      </c>
      <c r="F11" s="85">
        <f t="shared" si="0"/>
        <v>261.8</v>
      </c>
      <c r="H11" s="5">
        <f t="shared" si="1"/>
        <v>2014</v>
      </c>
      <c r="I11" s="75">
        <f t="shared" si="2"/>
        <v>0.64211186763646511</v>
      </c>
      <c r="J11" s="75">
        <f t="shared" si="3"/>
        <v>1.4978549978549978</v>
      </c>
      <c r="K11" s="75">
        <f t="shared" si="4"/>
        <v>3.0813436597772785</v>
      </c>
      <c r="L11" s="75">
        <f t="shared" si="5"/>
        <v>4.7009255422019697E-2</v>
      </c>
      <c r="M11" s="75">
        <f t="shared" si="6"/>
        <v>2.1801562139377815</v>
      </c>
    </row>
    <row r="12" spans="1:13">
      <c r="A12" s="244">
        <v>2015</v>
      </c>
      <c r="B12" s="245">
        <v>-114.729</v>
      </c>
      <c r="C12" s="245">
        <v>134.72900000000001</v>
      </c>
      <c r="D12" s="245">
        <v>-14.994</v>
      </c>
      <c r="E12" s="245">
        <v>158.19399999999999</v>
      </c>
      <c r="F12" s="245">
        <f t="shared" si="0"/>
        <v>163.19999999999999</v>
      </c>
      <c r="H12" s="244">
        <f t="shared" si="1"/>
        <v>2015</v>
      </c>
      <c r="I12" s="246">
        <f t="shared" si="2"/>
        <v>-6.4494513343289404</v>
      </c>
      <c r="J12" s="246">
        <f t="shared" si="3"/>
        <v>4.7848432803778458</v>
      </c>
      <c r="K12" s="246">
        <f t="shared" si="4"/>
        <v>-1.084180150237483</v>
      </c>
      <c r="L12" s="246">
        <f t="shared" si="5"/>
        <v>1.0871848323723823</v>
      </c>
      <c r="M12" s="246">
        <f t="shared" si="6"/>
        <v>-0.37662337662337669</v>
      </c>
    </row>
    <row r="13" spans="1:13">
      <c r="A13" s="5">
        <v>2016</v>
      </c>
      <c r="B13" s="85">
        <v>-6.3479999999999999</v>
      </c>
      <c r="C13" s="85">
        <v>125.017</v>
      </c>
      <c r="D13" s="85">
        <v>-311.83699999999999</v>
      </c>
      <c r="E13" s="85">
        <v>266.291</v>
      </c>
      <c r="F13" s="85">
        <f t="shared" si="0"/>
        <v>73.12299999999999</v>
      </c>
      <c r="H13" s="5">
        <f t="shared" si="1"/>
        <v>2016</v>
      </c>
      <c r="I13" s="75">
        <f t="shared" si="2"/>
        <v>0.94466961273958638</v>
      </c>
      <c r="J13" s="75">
        <f t="shared" si="3"/>
        <v>-7.2085445598200959E-2</v>
      </c>
      <c r="K13" s="75">
        <f t="shared" si="4"/>
        <v>-19.797452314259036</v>
      </c>
      <c r="L13" s="75">
        <f t="shared" si="5"/>
        <v>0.68331921564661124</v>
      </c>
      <c r="M13" s="75">
        <f t="shared" si="6"/>
        <v>-0.55194240196078437</v>
      </c>
    </row>
    <row r="14" spans="1:13">
      <c r="A14" s="244">
        <v>2017</v>
      </c>
      <c r="B14" s="245">
        <v>119.434</v>
      </c>
      <c r="C14" s="245">
        <v>132.31100000000001</v>
      </c>
      <c r="D14" s="245">
        <v>25.010999999999999</v>
      </c>
      <c r="E14" s="245">
        <v>136.35599999999999</v>
      </c>
      <c r="F14" s="245">
        <f t="shared" si="0"/>
        <v>413.11200000000002</v>
      </c>
      <c r="H14" s="244">
        <f t="shared" si="1"/>
        <v>2017</v>
      </c>
      <c r="I14" s="246">
        <f t="shared" si="2"/>
        <v>19.814429741650912</v>
      </c>
      <c r="J14" s="246">
        <f t="shared" si="3"/>
        <v>5.8344065207131923E-2</v>
      </c>
      <c r="K14" s="246">
        <f t="shared" si="4"/>
        <v>1.0802053636996252</v>
      </c>
      <c r="L14" s="246">
        <f t="shared" si="5"/>
        <v>-0.48794364060370049</v>
      </c>
      <c r="M14" s="246">
        <f t="shared" si="6"/>
        <v>4.6495493893850099</v>
      </c>
    </row>
    <row r="15" spans="1:13">
      <c r="A15" s="5">
        <v>2018</v>
      </c>
      <c r="B15" s="85">
        <v>-129.80099999999999</v>
      </c>
      <c r="C15" s="85">
        <v>56.871000000000002</v>
      </c>
      <c r="D15" s="85">
        <v>8.7759999999999998</v>
      </c>
      <c r="E15" s="85">
        <v>230.47</v>
      </c>
      <c r="F15" s="85">
        <f t="shared" si="0"/>
        <v>166.31600000000003</v>
      </c>
      <c r="H15" s="5">
        <f t="shared" si="1"/>
        <v>2018</v>
      </c>
      <c r="I15" s="75">
        <f t="shared" si="2"/>
        <v>-2.0868010784198803</v>
      </c>
      <c r="J15" s="75">
        <f t="shared" si="3"/>
        <v>-0.57017179221682246</v>
      </c>
      <c r="K15" s="75">
        <f t="shared" si="4"/>
        <v>-0.64911438966854584</v>
      </c>
      <c r="L15" s="75">
        <f t="shared" si="5"/>
        <v>0.6902079849804923</v>
      </c>
      <c r="M15" s="75">
        <f t="shared" si="6"/>
        <v>-0.59740699858633972</v>
      </c>
    </row>
    <row r="16" spans="1:13">
      <c r="A16" s="244">
        <v>2019</v>
      </c>
      <c r="B16" s="245">
        <v>0.86599999999999999</v>
      </c>
      <c r="C16" s="245">
        <v>16.068000000000001</v>
      </c>
      <c r="D16" s="245">
        <v>-131.387</v>
      </c>
      <c r="E16" s="245">
        <v>299.887</v>
      </c>
      <c r="F16" s="245">
        <f t="shared" si="0"/>
        <v>185.434</v>
      </c>
      <c r="H16" s="244">
        <f t="shared" si="1"/>
        <v>2019</v>
      </c>
      <c r="I16" s="246">
        <f t="shared" si="2"/>
        <v>1.0066717513732562</v>
      </c>
      <c r="J16" s="246">
        <f t="shared" si="3"/>
        <v>-0.71746584375164835</v>
      </c>
      <c r="K16" s="246">
        <f t="shared" si="4"/>
        <v>-15.971171376481314</v>
      </c>
      <c r="L16" s="246">
        <f t="shared" si="5"/>
        <v>0.30119755282683214</v>
      </c>
      <c r="M16" s="246">
        <f t="shared" si="6"/>
        <v>0.11494985449385485</v>
      </c>
    </row>
    <row r="17" spans="1:13">
      <c r="A17" s="5">
        <v>2020</v>
      </c>
      <c r="B17" s="85">
        <v>366.88200000000001</v>
      </c>
      <c r="C17" s="85">
        <v>-145.27799999999999</v>
      </c>
      <c r="D17" s="85">
        <v>-537.35</v>
      </c>
      <c r="E17" s="85">
        <v>469.62</v>
      </c>
      <c r="F17" s="85">
        <f t="shared" si="0"/>
        <v>153.87400000000002</v>
      </c>
      <c r="H17" s="5">
        <f t="shared" si="1"/>
        <v>2020</v>
      </c>
      <c r="I17" s="75">
        <f t="shared" si="2"/>
        <v>422.65127020785224</v>
      </c>
      <c r="J17" s="75">
        <f t="shared" si="3"/>
        <v>-10.041448842419715</v>
      </c>
      <c r="K17" s="75">
        <f t="shared" si="4"/>
        <v>-3.0898262385167485</v>
      </c>
      <c r="L17" s="75">
        <f t="shared" si="5"/>
        <v>0.56598985617916087</v>
      </c>
      <c r="M17" s="75">
        <f t="shared" si="6"/>
        <v>-0.17019532556057668</v>
      </c>
    </row>
    <row r="18" spans="1:13">
      <c r="A18" s="244">
        <v>2021</v>
      </c>
      <c r="B18" s="245">
        <v>47.832999999999998</v>
      </c>
      <c r="C18" s="245">
        <v>146.745</v>
      </c>
      <c r="D18" s="245">
        <v>82.445999999999998</v>
      </c>
      <c r="E18" s="245">
        <v>321.52699999999999</v>
      </c>
      <c r="F18" s="245">
        <f t="shared" si="0"/>
        <v>598.55099999999993</v>
      </c>
      <c r="H18" s="244">
        <f t="shared" si="1"/>
        <v>2021</v>
      </c>
      <c r="I18" s="246">
        <f t="shared" si="2"/>
        <v>-0.86962293053352302</v>
      </c>
      <c r="J18" s="246">
        <f t="shared" si="3"/>
        <v>2.0100978813034325</v>
      </c>
      <c r="K18" s="246">
        <f t="shared" si="4"/>
        <v>1.1534307248534474</v>
      </c>
      <c r="L18" s="246">
        <f t="shared" si="5"/>
        <v>-0.31534645032153658</v>
      </c>
      <c r="M18" s="246">
        <f t="shared" si="6"/>
        <v>2.8898774321847736</v>
      </c>
    </row>
    <row r="19" spans="1:13">
      <c r="A19" s="5">
        <v>2022</v>
      </c>
      <c r="B19" s="85">
        <v>-226.82599999999999</v>
      </c>
      <c r="C19" s="85">
        <v>164.28700000000001</v>
      </c>
      <c r="D19" s="85">
        <v>757.39200000000005</v>
      </c>
      <c r="E19" s="85">
        <v>303.07900000000001</v>
      </c>
      <c r="F19" s="85">
        <f t="shared" si="0"/>
        <v>997.93200000000002</v>
      </c>
      <c r="H19" s="5">
        <f t="shared" si="1"/>
        <v>2022</v>
      </c>
      <c r="I19" s="75">
        <f t="shared" si="2"/>
        <v>-5.7420400142161272</v>
      </c>
      <c r="J19" s="75">
        <f t="shared" si="3"/>
        <v>0.11954069985348735</v>
      </c>
      <c r="K19" s="75">
        <f t="shared" si="4"/>
        <v>8.1865220871843398</v>
      </c>
      <c r="L19" s="75">
        <f t="shared" si="5"/>
        <v>-5.7376207907889477E-2</v>
      </c>
      <c r="M19" s="75">
        <f t="shared" si="6"/>
        <v>0.66724640005613578</v>
      </c>
    </row>
    <row r="20" spans="1:13">
      <c r="A20" s="244">
        <v>2023</v>
      </c>
      <c r="B20" s="245">
        <v>-42.978000000000002</v>
      </c>
      <c r="C20" s="245">
        <v>-284.45299999999997</v>
      </c>
      <c r="D20" s="245">
        <v>-463.73899999999998</v>
      </c>
      <c r="E20" s="245">
        <v>-196.059</v>
      </c>
      <c r="F20" s="245">
        <f t="shared" si="0"/>
        <v>-987.22899999999993</v>
      </c>
      <c r="H20" s="244">
        <f t="shared" si="1"/>
        <v>2023</v>
      </c>
      <c r="I20" s="246">
        <f t="shared" si="2"/>
        <v>0.81052436669517602</v>
      </c>
      <c r="J20" s="246">
        <f t="shared" si="3"/>
        <v>-2.7314394930822279</v>
      </c>
      <c r="K20" s="246">
        <f t="shared" si="4"/>
        <v>-1.6122839956059742</v>
      </c>
      <c r="L20" s="246">
        <f t="shared" si="5"/>
        <v>-1.6468907446573335</v>
      </c>
      <c r="M20" s="246">
        <f t="shared" si="6"/>
        <v>-1.9892748203284392</v>
      </c>
    </row>
    <row r="21" spans="1:13">
      <c r="A21" s="92">
        <v>2024</v>
      </c>
      <c r="B21" s="91">
        <v>-314.459</v>
      </c>
      <c r="C21" s="91">
        <v>-296.577</v>
      </c>
      <c r="D21" s="91">
        <v>-476.923</v>
      </c>
      <c r="E21" s="91">
        <v>-79.295000000000002</v>
      </c>
      <c r="F21" s="91">
        <f>SUM(B21:E21)</f>
        <v>-1167.2540000000001</v>
      </c>
      <c r="H21" s="92">
        <f t="shared" si="1"/>
        <v>2024</v>
      </c>
      <c r="I21" s="74">
        <f t="shared" si="2"/>
        <v>-6.3167434501372792</v>
      </c>
      <c r="J21" s="74">
        <f t="shared" si="3"/>
        <v>-4.2622155505479022E-2</v>
      </c>
      <c r="K21" s="74">
        <f t="shared" si="4"/>
        <v>-2.8429784857430637E-2</v>
      </c>
      <c r="L21" s="74">
        <f t="shared" si="5"/>
        <v>0.59555541954207658</v>
      </c>
      <c r="M21" s="74">
        <f t="shared" si="6"/>
        <v>-0.18235384090216172</v>
      </c>
    </row>
    <row r="22" spans="1:13">
      <c r="A22" s="13"/>
      <c r="B22" s="19"/>
      <c r="C22" s="19"/>
      <c r="D22" s="19"/>
      <c r="E22" s="19"/>
      <c r="F22" s="9"/>
    </row>
    <row r="23" spans="1:13">
      <c r="A23" s="239" t="s">
        <v>88</v>
      </c>
      <c r="B23" s="248">
        <f>AVERAGE(B$7:B$21)</f>
        <v>-7.748866666666669</v>
      </c>
      <c r="C23" s="248">
        <f>AVERAGE(C$7:C$21)</f>
        <v>0.3675333333333356</v>
      </c>
      <c r="D23" s="248">
        <f>AVERAGE(D$7:D$21)</f>
        <v>46.739733333333348</v>
      </c>
      <c r="E23" s="248">
        <f>AVERAGE(E$7:E$21)</f>
        <v>158.73619999999997</v>
      </c>
      <c r="F23" s="248">
        <f>AVERAGE(F$7:F$21)</f>
        <v>198.09459999999993</v>
      </c>
    </row>
    <row r="24" spans="1:13">
      <c r="A24" s="239" t="s">
        <v>109</v>
      </c>
      <c r="B24" s="240">
        <f>(B21-B20)/ABS(B20)</f>
        <v>-6.3167434501372792</v>
      </c>
      <c r="C24" s="240">
        <f>(C21-C20)/ABS(C20)</f>
        <v>-4.2622155505479022E-2</v>
      </c>
      <c r="D24" s="240">
        <f>(D21-D20)/ABS(D20)</f>
        <v>-2.8429784857430637E-2</v>
      </c>
      <c r="E24" s="240">
        <f>(E21-E20)/ABS(E20)</f>
        <v>0.59555541954207658</v>
      </c>
      <c r="F24" s="240">
        <f>(F21-F20)/ABS(F20)</f>
        <v>-0.18235384090216172</v>
      </c>
    </row>
    <row r="26" spans="1:13" s="129" customFormat="1" ht="11.25" customHeight="1">
      <c r="A26" s="71" t="s">
        <v>118</v>
      </c>
      <c r="B26" s="71"/>
      <c r="C26" s="71"/>
      <c r="D26" s="71"/>
      <c r="E26" s="127"/>
    </row>
    <row r="27" spans="1:13" s="129" customFormat="1" ht="11.25" customHeight="1">
      <c r="A27" s="71" t="s">
        <v>453</v>
      </c>
      <c r="B27" s="71"/>
      <c r="C27" s="71"/>
      <c r="D27" s="71"/>
    </row>
  </sheetData>
  <hyperlinks>
    <hyperlink ref="A1" location="Contents!B3" display="Return to the Table of Contents" xr:uid="{8D37F0BC-9973-46F2-AAF7-E9D10BE6D8E8}"/>
  </hyperlinks>
  <pageMargins left="0.7" right="0.7" top="0.75" bottom="0.75" header="0.3" footer="0.3"/>
  <pageSetup orientation="portrait" horizontalDpi="300"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A3D81-FA45-4AC6-B38B-6C22A36EFB76}">
  <sheetPr codeName="Sheet42"/>
  <dimension ref="A1:J29"/>
  <sheetViews>
    <sheetView showGridLines="0" workbookViewId="0">
      <selection activeCell="A3" sqref="A3"/>
    </sheetView>
  </sheetViews>
  <sheetFormatPr defaultColWidth="10.625" defaultRowHeight="12.75"/>
  <cols>
    <col min="1" max="1" width="10.625" style="1" customWidth="1"/>
    <col min="2" max="10" width="8.625" style="1" customWidth="1"/>
    <col min="11" max="11" width="2.375" style="1" customWidth="1"/>
    <col min="12" max="14" width="10.625" style="1"/>
    <col min="15" max="15" width="4.25" style="1" customWidth="1"/>
    <col min="16" max="16384" width="10.625" style="1"/>
  </cols>
  <sheetData>
    <row r="1" spans="1:10">
      <c r="A1" s="12" t="s">
        <v>48</v>
      </c>
    </row>
    <row r="2" spans="1:10">
      <c r="A2" s="12"/>
    </row>
    <row r="3" spans="1:10" s="4" customFormat="1">
      <c r="A3" s="26" t="s">
        <v>309</v>
      </c>
    </row>
    <row r="4" spans="1:10" s="4" customFormat="1">
      <c r="A4" s="26"/>
    </row>
    <row r="5" spans="1:10">
      <c r="A5" s="10"/>
    </row>
    <row r="6" spans="1:10" ht="13.5" customHeight="1">
      <c r="A6" s="366" t="s">
        <v>415</v>
      </c>
      <c r="B6" s="250" t="s">
        <v>20</v>
      </c>
      <c r="C6" s="250" t="s">
        <v>17</v>
      </c>
      <c r="D6" s="250" t="s">
        <v>52</v>
      </c>
      <c r="E6" s="250" t="s">
        <v>291</v>
      </c>
      <c r="F6" s="250" t="s">
        <v>292</v>
      </c>
      <c r="G6" s="250" t="s">
        <v>14</v>
      </c>
      <c r="H6" s="250" t="s">
        <v>18</v>
      </c>
      <c r="I6" s="250" t="s">
        <v>251</v>
      </c>
      <c r="J6" s="250" t="s">
        <v>0</v>
      </c>
    </row>
    <row r="7" spans="1:10">
      <c r="A7" s="5">
        <v>2010</v>
      </c>
      <c r="B7" s="85">
        <v>53.637999999999998</v>
      </c>
      <c r="C7" s="85">
        <v>731.51900000000001</v>
      </c>
      <c r="D7" s="85">
        <v>37.956000000000003</v>
      </c>
      <c r="E7" s="85">
        <v>2393.9780000000001</v>
      </c>
      <c r="F7" s="85">
        <v>73.817999999999998</v>
      </c>
      <c r="G7" s="85">
        <v>132.679</v>
      </c>
      <c r="H7" s="85">
        <v>79.781000000000006</v>
      </c>
      <c r="I7" s="85">
        <v>1843.2370000000001</v>
      </c>
      <c r="J7" s="85">
        <v>13384.589</v>
      </c>
    </row>
    <row r="8" spans="1:10">
      <c r="A8" s="244">
        <v>2011</v>
      </c>
      <c r="B8" s="245">
        <v>64.494</v>
      </c>
      <c r="C8" s="245">
        <v>974.43899999999996</v>
      </c>
      <c r="D8" s="245">
        <v>34.021999999999998</v>
      </c>
      <c r="E8" s="245">
        <v>2543.0189999999998</v>
      </c>
      <c r="F8" s="245">
        <v>89.49</v>
      </c>
      <c r="G8" s="245">
        <v>166.07599999999999</v>
      </c>
      <c r="H8" s="245">
        <v>91.77</v>
      </c>
      <c r="I8" s="245">
        <v>2592.9569999999999</v>
      </c>
      <c r="J8" s="245">
        <v>15413.377</v>
      </c>
    </row>
    <row r="9" spans="1:10">
      <c r="A9" s="5">
        <v>2012</v>
      </c>
      <c r="B9" s="85">
        <v>62.375999999999998</v>
      </c>
      <c r="C9" s="85">
        <v>1176.499</v>
      </c>
      <c r="D9" s="85">
        <v>44.091000000000001</v>
      </c>
      <c r="E9" s="85">
        <v>2457.587</v>
      </c>
      <c r="F9" s="85">
        <v>87.965999999999994</v>
      </c>
      <c r="G9" s="85">
        <v>154.68199999999999</v>
      </c>
      <c r="H9" s="85">
        <v>99.120999999999995</v>
      </c>
      <c r="I9" s="85">
        <v>2388.366</v>
      </c>
      <c r="J9" s="85">
        <v>14706.112999999999</v>
      </c>
    </row>
    <row r="10" spans="1:10">
      <c r="A10" s="244">
        <v>2013</v>
      </c>
      <c r="B10" s="245">
        <v>82.823999999999998</v>
      </c>
      <c r="C10" s="245">
        <v>793.62699999999995</v>
      </c>
      <c r="D10" s="245">
        <v>48.973999999999997</v>
      </c>
      <c r="E10" s="245">
        <v>2018.194</v>
      </c>
      <c r="F10" s="245">
        <v>160.11699999999999</v>
      </c>
      <c r="G10" s="245">
        <v>179.93799999999999</v>
      </c>
      <c r="H10" s="245">
        <v>132.19300000000001</v>
      </c>
      <c r="I10" s="245">
        <v>3101.2040000000002</v>
      </c>
      <c r="J10" s="245">
        <v>15435.816999999999</v>
      </c>
    </row>
    <row r="11" spans="1:10">
      <c r="A11" s="5">
        <v>2014</v>
      </c>
      <c r="B11" s="85">
        <v>89.242000000000004</v>
      </c>
      <c r="C11" s="85">
        <v>867.173</v>
      </c>
      <c r="D11" s="85">
        <v>46.847999999999999</v>
      </c>
      <c r="E11" s="85">
        <v>1852.913</v>
      </c>
      <c r="F11" s="85">
        <v>206.98500000000001</v>
      </c>
      <c r="G11" s="85">
        <v>158.67099999999999</v>
      </c>
      <c r="H11" s="85">
        <v>126.182</v>
      </c>
      <c r="I11" s="85">
        <v>3589.8980000000001</v>
      </c>
      <c r="J11" s="85">
        <v>17861.893</v>
      </c>
    </row>
    <row r="12" spans="1:10">
      <c r="A12" s="244">
        <v>2015</v>
      </c>
      <c r="B12" s="245">
        <v>80.253</v>
      </c>
      <c r="C12" s="245">
        <v>833.93700000000001</v>
      </c>
      <c r="D12" s="245">
        <v>50.354999999999997</v>
      </c>
      <c r="E12" s="245">
        <v>1834.335</v>
      </c>
      <c r="F12" s="245">
        <v>183.82900000000001</v>
      </c>
      <c r="G12" s="245">
        <v>133.28800000000001</v>
      </c>
      <c r="H12" s="245">
        <v>147.173</v>
      </c>
      <c r="I12" s="245">
        <v>5360.134</v>
      </c>
      <c r="J12" s="245">
        <v>22233.483</v>
      </c>
    </row>
    <row r="13" spans="1:10">
      <c r="A13" s="5">
        <v>2016</v>
      </c>
      <c r="B13" s="85">
        <v>72.510999999999996</v>
      </c>
      <c r="C13" s="85">
        <v>985.10699999999997</v>
      </c>
      <c r="D13" s="85">
        <v>32.555</v>
      </c>
      <c r="E13" s="85">
        <v>2126.143</v>
      </c>
      <c r="F13" s="85">
        <v>185.08799999999999</v>
      </c>
      <c r="G13" s="85">
        <v>124.517</v>
      </c>
      <c r="H13" s="85">
        <v>145.63</v>
      </c>
      <c r="I13" s="85">
        <v>6637.3230000000003</v>
      </c>
      <c r="J13" s="85">
        <v>23065.842000000001</v>
      </c>
    </row>
    <row r="14" spans="1:10">
      <c r="A14" s="244">
        <v>2017</v>
      </c>
      <c r="B14" s="245">
        <v>85.903000000000006</v>
      </c>
      <c r="C14" s="245">
        <v>1173.2460000000001</v>
      </c>
      <c r="D14" s="245">
        <v>45.454999999999998</v>
      </c>
      <c r="E14" s="245">
        <v>2031.4110000000001</v>
      </c>
      <c r="F14" s="245">
        <v>234.642</v>
      </c>
      <c r="G14" s="245">
        <v>155.67500000000001</v>
      </c>
      <c r="H14" s="245">
        <v>211.80699999999999</v>
      </c>
      <c r="I14" s="245">
        <v>8295.2810000000009</v>
      </c>
      <c r="J14" s="245">
        <v>26592.240000000002</v>
      </c>
    </row>
    <row r="15" spans="1:10">
      <c r="A15" s="5">
        <v>2018</v>
      </c>
      <c r="B15" s="85">
        <v>98.597999999999999</v>
      </c>
      <c r="C15" s="85">
        <v>1549.6980000000001</v>
      </c>
      <c r="D15" s="85">
        <v>110.471</v>
      </c>
      <c r="E15" s="85">
        <v>3203.8249999999998</v>
      </c>
      <c r="F15" s="85">
        <v>377.202</v>
      </c>
      <c r="G15" s="85">
        <v>193.08199999999999</v>
      </c>
      <c r="H15" s="85">
        <v>380.40899999999999</v>
      </c>
      <c r="I15" s="85">
        <v>12977.976000000001</v>
      </c>
      <c r="J15" s="85">
        <v>36291.084999999999</v>
      </c>
    </row>
    <row r="16" spans="1:10">
      <c r="A16" s="244">
        <v>2019</v>
      </c>
      <c r="B16" s="245">
        <v>103.98399999999999</v>
      </c>
      <c r="C16" s="245">
        <v>1516.797</v>
      </c>
      <c r="D16" s="245">
        <v>106.54900000000001</v>
      </c>
      <c r="E16" s="245">
        <v>3943.5450000000001</v>
      </c>
      <c r="F16" s="245">
        <v>362.36500000000001</v>
      </c>
      <c r="G16" s="245">
        <v>193.41200000000001</v>
      </c>
      <c r="H16" s="245">
        <v>417.154</v>
      </c>
      <c r="I16" s="245">
        <v>11677.021000000001</v>
      </c>
      <c r="J16" s="245">
        <v>37228.781999999999</v>
      </c>
    </row>
    <row r="17" spans="1:10">
      <c r="A17" s="5">
        <v>2020</v>
      </c>
      <c r="B17" s="85">
        <v>164.63499999999999</v>
      </c>
      <c r="C17" s="85">
        <v>2536.2869999999998</v>
      </c>
      <c r="D17" s="85">
        <v>159.67500000000001</v>
      </c>
      <c r="E17" s="85">
        <v>5510.4279999999999</v>
      </c>
      <c r="F17" s="85">
        <v>651.14700000000005</v>
      </c>
      <c r="G17" s="85">
        <v>347.82900000000001</v>
      </c>
      <c r="H17" s="85">
        <v>597.06700000000001</v>
      </c>
      <c r="I17" s="85">
        <v>12482.99</v>
      </c>
      <c r="J17" s="85">
        <v>48547.714</v>
      </c>
    </row>
    <row r="18" spans="1:10">
      <c r="A18" s="244">
        <v>2021</v>
      </c>
      <c r="B18" s="245">
        <v>216.495</v>
      </c>
      <c r="C18" s="245">
        <v>2883.0149999999999</v>
      </c>
      <c r="D18" s="245">
        <v>169.934</v>
      </c>
      <c r="E18" s="245">
        <v>6755.3019999999997</v>
      </c>
      <c r="F18" s="245">
        <v>797.577</v>
      </c>
      <c r="G18" s="245">
        <v>375.58699999999999</v>
      </c>
      <c r="H18" s="245">
        <v>651.25199999999995</v>
      </c>
      <c r="I18" s="245">
        <v>16653.583999999999</v>
      </c>
      <c r="J18" s="245">
        <v>61181.300999999999</v>
      </c>
    </row>
    <row r="19" spans="1:10">
      <c r="A19" s="5">
        <v>2022</v>
      </c>
      <c r="B19" s="85">
        <v>211.98599999999999</v>
      </c>
      <c r="C19" s="85">
        <v>2651.5540000000001</v>
      </c>
      <c r="D19" s="85">
        <v>172.852</v>
      </c>
      <c r="E19" s="85">
        <v>6239.5540000000001</v>
      </c>
      <c r="F19" s="85">
        <v>693.54600000000005</v>
      </c>
      <c r="G19" s="85">
        <v>259.98700000000002</v>
      </c>
      <c r="H19" s="85">
        <v>503.60399999999998</v>
      </c>
      <c r="I19" s="85">
        <v>16625.190999999999</v>
      </c>
      <c r="J19" s="85">
        <v>62914.046000000002</v>
      </c>
    </row>
    <row r="20" spans="1:10">
      <c r="A20" s="244">
        <v>2023</v>
      </c>
      <c r="B20" s="245">
        <v>381.858</v>
      </c>
      <c r="C20" s="245">
        <v>2707.6080000000002</v>
      </c>
      <c r="D20" s="245">
        <v>304.24700000000001</v>
      </c>
      <c r="E20" s="245">
        <v>9591.16</v>
      </c>
      <c r="F20" s="245">
        <v>440.06400000000002</v>
      </c>
      <c r="G20" s="245">
        <v>651.23699999999997</v>
      </c>
      <c r="H20" s="245">
        <v>605.95100000000002</v>
      </c>
      <c r="I20" s="245">
        <v>7875.9160000000002</v>
      </c>
      <c r="J20" s="245">
        <v>43456.303999999996</v>
      </c>
    </row>
    <row r="21" spans="1:10">
      <c r="A21" s="92">
        <v>2024</v>
      </c>
      <c r="B21" s="91">
        <v>524.29600000000005</v>
      </c>
      <c r="C21" s="91">
        <v>8201.6790000000001</v>
      </c>
      <c r="D21" s="91">
        <v>400.44200000000001</v>
      </c>
      <c r="E21" s="91">
        <v>13163.49</v>
      </c>
      <c r="F21" s="91">
        <v>1321.1849999999999</v>
      </c>
      <c r="G21" s="91">
        <v>1006.539</v>
      </c>
      <c r="H21" s="91">
        <v>913.02300000000002</v>
      </c>
      <c r="I21" s="91">
        <v>10394.371999999999</v>
      </c>
      <c r="J21" s="91">
        <v>63009.976999999999</v>
      </c>
    </row>
    <row r="22" spans="1:10">
      <c r="A22" s="13"/>
      <c r="B22" s="19"/>
      <c r="C22" s="19"/>
      <c r="D22" s="9"/>
    </row>
    <row r="23" spans="1:10">
      <c r="A23" s="239" t="s">
        <v>88</v>
      </c>
      <c r="B23" s="248">
        <f>AVERAGE(B7:B21)</f>
        <v>152.87286666666665</v>
      </c>
      <c r="C23" s="248">
        <f t="shared" ref="C23:J23" si="0">AVERAGE(C7:C21)</f>
        <v>1972.1456666666668</v>
      </c>
      <c r="D23" s="248">
        <f t="shared" si="0"/>
        <v>117.62840000000001</v>
      </c>
      <c r="E23" s="248">
        <f t="shared" si="0"/>
        <v>4377.6589333333341</v>
      </c>
      <c r="F23" s="248">
        <f t="shared" si="0"/>
        <v>391.00140000000005</v>
      </c>
      <c r="G23" s="248">
        <f t="shared" si="0"/>
        <v>282.2132666666667</v>
      </c>
      <c r="H23" s="248">
        <f t="shared" si="0"/>
        <v>340.1411333333333</v>
      </c>
      <c r="I23" s="248">
        <f t="shared" si="0"/>
        <v>8166.3633333333337</v>
      </c>
      <c r="J23" s="248">
        <f t="shared" si="0"/>
        <v>33421.504200000003</v>
      </c>
    </row>
    <row r="24" spans="1:10">
      <c r="A24" s="239" t="s">
        <v>109</v>
      </c>
      <c r="B24" s="240">
        <f>B21/B20-1</f>
        <v>0.37301300483425792</v>
      </c>
      <c r="C24" s="240">
        <f t="shared" ref="C24:J24" si="1">C21/C20-1</f>
        <v>2.0291234920269106</v>
      </c>
      <c r="D24" s="240">
        <f t="shared" si="1"/>
        <v>0.31617402965353802</v>
      </c>
      <c r="E24" s="240">
        <f t="shared" si="1"/>
        <v>0.37246068254517706</v>
      </c>
      <c r="F24" s="240">
        <f t="shared" si="1"/>
        <v>2.0022564899650956</v>
      </c>
      <c r="G24" s="240">
        <f t="shared" si="1"/>
        <v>0.54558018048728818</v>
      </c>
      <c r="H24" s="240">
        <f t="shared" si="1"/>
        <v>0.50676044762695338</v>
      </c>
      <c r="I24" s="240">
        <f t="shared" si="1"/>
        <v>0.31976674205260691</v>
      </c>
      <c r="J24" s="240">
        <f t="shared" si="1"/>
        <v>0.44996171326489254</v>
      </c>
    </row>
    <row r="25" spans="1:10">
      <c r="A25" s="241" t="s">
        <v>402</v>
      </c>
      <c r="B25" s="242">
        <f>((B21/B16)^(1/5))-1</f>
        <v>0.38204442992737819</v>
      </c>
      <c r="C25" s="242">
        <f t="shared" ref="C25:J25" si="2">((C21/C16)^(1/5))-1</f>
        <v>0.40150632263653163</v>
      </c>
      <c r="D25" s="242">
        <f t="shared" si="2"/>
        <v>0.30316092342516598</v>
      </c>
      <c r="E25" s="242">
        <f t="shared" si="2"/>
        <v>0.27261444771901444</v>
      </c>
      <c r="F25" s="242">
        <f t="shared" si="2"/>
        <v>0.2952794583183771</v>
      </c>
      <c r="G25" s="242">
        <f t="shared" si="2"/>
        <v>0.3908152315810054</v>
      </c>
      <c r="H25" s="242">
        <f t="shared" si="2"/>
        <v>0.16959919618274855</v>
      </c>
      <c r="I25" s="242">
        <f t="shared" si="2"/>
        <v>-2.3002980427302533E-2</v>
      </c>
      <c r="J25" s="242">
        <f t="shared" si="2"/>
        <v>0.11097963641154429</v>
      </c>
    </row>
    <row r="26" spans="1:10">
      <c r="A26" s="241" t="s">
        <v>403</v>
      </c>
      <c r="B26" s="242">
        <f>((B21/B11)^(1/10))-1</f>
        <v>0.19371520286341304</v>
      </c>
      <c r="C26" s="242">
        <f t="shared" ref="C26:J26" si="3">((C21/C11)^(1/10))-1</f>
        <v>0.25192900686418862</v>
      </c>
      <c r="D26" s="242">
        <f t="shared" si="3"/>
        <v>0.23932399033131935</v>
      </c>
      <c r="E26" s="242">
        <f t="shared" si="3"/>
        <v>0.21661061657868297</v>
      </c>
      <c r="F26" s="242">
        <f t="shared" si="3"/>
        <v>0.2036562522258123</v>
      </c>
      <c r="G26" s="242">
        <f t="shared" si="3"/>
        <v>0.20291046962676651</v>
      </c>
      <c r="H26" s="242">
        <f t="shared" si="3"/>
        <v>0.21884486259518354</v>
      </c>
      <c r="I26" s="242">
        <f t="shared" si="3"/>
        <v>0.11217112302178944</v>
      </c>
      <c r="J26" s="242">
        <f t="shared" si="3"/>
        <v>0.13435289502960335</v>
      </c>
    </row>
    <row r="27" spans="1:10">
      <c r="A27" s="35"/>
      <c r="B27" s="75"/>
      <c r="C27" s="75"/>
      <c r="D27" s="75"/>
    </row>
    <row r="28" spans="1:10" s="127" customFormat="1" ht="11.25">
      <c r="A28" s="71" t="s">
        <v>118</v>
      </c>
      <c r="B28" s="71"/>
      <c r="C28" s="71"/>
      <c r="D28" s="71"/>
    </row>
    <row r="29" spans="1:10" s="127" customFormat="1" ht="10.15" customHeight="1">
      <c r="A29" s="71" t="s">
        <v>456</v>
      </c>
      <c r="B29" s="71"/>
      <c r="C29" s="71"/>
      <c r="D29" s="71"/>
    </row>
  </sheetData>
  <hyperlinks>
    <hyperlink ref="A1" location="Contents!B3" display="Return to the Table of Contents" xr:uid="{97629270-E3D0-4E19-9B37-EF4FC1127D8F}"/>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D3DAC-09CC-4B8F-B1DE-957F2383A82D}">
  <sheetPr codeName="Sheet43"/>
  <dimension ref="A1:J27"/>
  <sheetViews>
    <sheetView showGridLines="0" workbookViewId="0">
      <selection activeCell="A3" sqref="A3"/>
    </sheetView>
  </sheetViews>
  <sheetFormatPr defaultColWidth="10.625" defaultRowHeight="12.75"/>
  <cols>
    <col min="1" max="1" width="10.625" style="1" customWidth="1"/>
    <col min="2" max="10" width="8.625" style="1" customWidth="1"/>
    <col min="11" max="11" width="2.375" style="1" customWidth="1"/>
    <col min="12" max="13" width="10.625" style="1"/>
    <col min="14" max="14" width="4.25" style="1" customWidth="1"/>
    <col min="15" max="16384" width="10.625" style="1"/>
  </cols>
  <sheetData>
    <row r="1" spans="1:10">
      <c r="A1" s="12" t="s">
        <v>48</v>
      </c>
    </row>
    <row r="2" spans="1:10">
      <c r="A2" s="12"/>
    </row>
    <row r="3" spans="1:10" s="4" customFormat="1">
      <c r="A3" s="26" t="s">
        <v>310</v>
      </c>
    </row>
    <row r="4" spans="1:10" s="4" customFormat="1">
      <c r="A4" s="26"/>
    </row>
    <row r="5" spans="1:10">
      <c r="A5" s="10"/>
    </row>
    <row r="6" spans="1:10" ht="13.5" customHeight="1">
      <c r="A6" s="249" t="s">
        <v>415</v>
      </c>
      <c r="B6" s="250" t="s">
        <v>20</v>
      </c>
      <c r="C6" s="250" t="s">
        <v>17</v>
      </c>
      <c r="D6" s="250" t="s">
        <v>52</v>
      </c>
      <c r="E6" s="250" t="s">
        <v>291</v>
      </c>
      <c r="F6" s="250" t="s">
        <v>292</v>
      </c>
      <c r="G6" s="250" t="s">
        <v>14</v>
      </c>
      <c r="H6" s="250" t="s">
        <v>18</v>
      </c>
      <c r="I6" s="250" t="s">
        <v>251</v>
      </c>
      <c r="J6" s="250" t="s">
        <v>0</v>
      </c>
    </row>
    <row r="7" spans="1:10">
      <c r="A7" s="5">
        <v>2010</v>
      </c>
      <c r="B7" s="85">
        <v>2.024</v>
      </c>
      <c r="C7" s="85">
        <v>6.4690000000000003</v>
      </c>
      <c r="D7" s="85">
        <v>2.798</v>
      </c>
      <c r="E7" s="85">
        <v>14.362</v>
      </c>
      <c r="F7" s="85">
        <v>9.76</v>
      </c>
      <c r="G7" s="85">
        <v>4.5869999999999997</v>
      </c>
      <c r="H7" s="85">
        <v>-4.4450000000000003</v>
      </c>
      <c r="I7" s="85">
        <v>27.838999999999999</v>
      </c>
      <c r="J7" s="85">
        <v>109.78700000000001</v>
      </c>
    </row>
    <row r="8" spans="1:10">
      <c r="A8" s="244">
        <v>2011</v>
      </c>
      <c r="B8" s="245">
        <v>0.314</v>
      </c>
      <c r="C8" s="245">
        <v>14.065</v>
      </c>
      <c r="D8" s="245">
        <v>0.36</v>
      </c>
      <c r="E8" s="245">
        <v>-35.023000000000003</v>
      </c>
      <c r="F8" s="245">
        <v>6.46</v>
      </c>
      <c r="G8" s="245">
        <v>3.4</v>
      </c>
      <c r="H8" s="245">
        <v>-6.72</v>
      </c>
      <c r="I8" s="245">
        <v>3.0369999999999999</v>
      </c>
      <c r="J8" s="245">
        <v>24.725000000000001</v>
      </c>
    </row>
    <row r="9" spans="1:10">
      <c r="A9" s="5">
        <v>2012</v>
      </c>
      <c r="B9" s="85">
        <v>0.95199999999999996</v>
      </c>
      <c r="C9" s="85">
        <v>14.685</v>
      </c>
      <c r="D9" s="85">
        <v>-1.5049999999999999</v>
      </c>
      <c r="E9" s="85">
        <v>22.053000000000001</v>
      </c>
      <c r="F9" s="85">
        <v>9.1999999999999998E-2</v>
      </c>
      <c r="G9" s="85">
        <v>-8.0660000000000007</v>
      </c>
      <c r="H9" s="85">
        <v>-0.86899999999999999</v>
      </c>
      <c r="I9" s="85">
        <v>34.194000000000003</v>
      </c>
      <c r="J9" s="85">
        <v>107.815</v>
      </c>
    </row>
    <row r="10" spans="1:10">
      <c r="A10" s="244">
        <v>2013</v>
      </c>
      <c r="B10" s="245">
        <v>-0.59599999999999997</v>
      </c>
      <c r="C10" s="245">
        <v>-3.1669999999999998</v>
      </c>
      <c r="D10" s="245">
        <v>2.8180000000000001</v>
      </c>
      <c r="E10" s="245">
        <v>11.65</v>
      </c>
      <c r="F10" s="245">
        <v>-3.9670000000000001</v>
      </c>
      <c r="G10" s="245">
        <v>-26.376000000000001</v>
      </c>
      <c r="H10" s="245">
        <v>-3.7749999999999999</v>
      </c>
      <c r="I10" s="245">
        <v>-0.29799999999999999</v>
      </c>
      <c r="J10" s="245">
        <v>-43.033000000000001</v>
      </c>
    </row>
    <row r="11" spans="1:10">
      <c r="A11" s="5">
        <v>2014</v>
      </c>
      <c r="B11" s="85">
        <v>0.88200000000000001</v>
      </c>
      <c r="C11" s="85">
        <v>10.179</v>
      </c>
      <c r="D11" s="85">
        <v>-1.6739999999999999</v>
      </c>
      <c r="E11" s="85">
        <v>28.577000000000002</v>
      </c>
      <c r="F11" s="85">
        <v>-6.5910000000000002</v>
      </c>
      <c r="G11" s="85">
        <v>-9.2230000000000008</v>
      </c>
      <c r="H11" s="85">
        <v>-11.018000000000001</v>
      </c>
      <c r="I11" s="85">
        <v>-19.734000000000002</v>
      </c>
      <c r="J11" s="85">
        <v>-15.401</v>
      </c>
    </row>
    <row r="12" spans="1:10">
      <c r="A12" s="244">
        <v>2015</v>
      </c>
      <c r="B12" s="245">
        <v>0.11700000000000001</v>
      </c>
      <c r="C12" s="245">
        <v>-12.227</v>
      </c>
      <c r="D12" s="245">
        <v>-4.5369999999999999</v>
      </c>
      <c r="E12" s="245">
        <v>-25.260999999999999</v>
      </c>
      <c r="F12" s="245">
        <v>-16.158999999999999</v>
      </c>
      <c r="G12" s="245">
        <v>9.4719999999999995</v>
      </c>
      <c r="H12" s="245">
        <v>-5.5170000000000003</v>
      </c>
      <c r="I12" s="245">
        <v>-15.518000000000001</v>
      </c>
      <c r="J12" s="245">
        <v>-114.729</v>
      </c>
    </row>
    <row r="13" spans="1:10">
      <c r="A13" s="5">
        <v>2016</v>
      </c>
      <c r="B13" s="85">
        <v>0.42899999999999999</v>
      </c>
      <c r="C13" s="85">
        <v>2.2589999999999999</v>
      </c>
      <c r="D13" s="85">
        <v>-3.343</v>
      </c>
      <c r="E13" s="85">
        <v>-20.588999999999999</v>
      </c>
      <c r="F13" s="85">
        <v>-12.316000000000001</v>
      </c>
      <c r="G13" s="85">
        <v>9.077</v>
      </c>
      <c r="H13" s="85">
        <v>-0.62</v>
      </c>
      <c r="I13" s="85">
        <v>13.519</v>
      </c>
      <c r="J13" s="85">
        <v>-6.3479999999999999</v>
      </c>
    </row>
    <row r="14" spans="1:10">
      <c r="A14" s="244">
        <v>2017</v>
      </c>
      <c r="B14" s="245">
        <v>6.8049999999999997</v>
      </c>
      <c r="C14" s="245">
        <v>53.008000000000003</v>
      </c>
      <c r="D14" s="245">
        <v>2.069</v>
      </c>
      <c r="E14" s="245">
        <v>-2.5870000000000002</v>
      </c>
      <c r="F14" s="245">
        <v>-4.5880000000000001</v>
      </c>
      <c r="G14" s="245">
        <v>3.0049999999999999</v>
      </c>
      <c r="H14" s="245">
        <v>-7.2969999999999997</v>
      </c>
      <c r="I14" s="245">
        <v>33.506999999999998</v>
      </c>
      <c r="J14" s="245">
        <v>119.434</v>
      </c>
    </row>
    <row r="15" spans="1:10">
      <c r="A15" s="5">
        <v>2018</v>
      </c>
      <c r="B15" s="85">
        <v>2.9180000000000001</v>
      </c>
      <c r="C15" s="85">
        <v>0.78800000000000003</v>
      </c>
      <c r="D15" s="85">
        <v>1.9930000000000001</v>
      </c>
      <c r="E15" s="85">
        <v>-4.843</v>
      </c>
      <c r="F15" s="85">
        <v>-28.902000000000001</v>
      </c>
      <c r="G15" s="85">
        <v>5.9</v>
      </c>
      <c r="H15" s="85">
        <v>-2.859</v>
      </c>
      <c r="I15" s="85">
        <v>-106.386</v>
      </c>
      <c r="J15" s="85">
        <v>-129.80099999999999</v>
      </c>
    </row>
    <row r="16" spans="1:10">
      <c r="A16" s="244">
        <v>2019</v>
      </c>
      <c r="B16" s="245">
        <v>4.3220000000000001</v>
      </c>
      <c r="C16" s="245">
        <v>21.091000000000001</v>
      </c>
      <c r="D16" s="245">
        <v>-3.4649999999999999</v>
      </c>
      <c r="E16" s="245">
        <v>17.745000000000001</v>
      </c>
      <c r="F16" s="245">
        <v>6.9829999999999997</v>
      </c>
      <c r="G16" s="245">
        <v>6.0000000000000001E-3</v>
      </c>
      <c r="H16" s="245">
        <v>16.568000000000001</v>
      </c>
      <c r="I16" s="245">
        <v>-15.728999999999999</v>
      </c>
      <c r="J16" s="245">
        <v>0.86599999999999999</v>
      </c>
    </row>
    <row r="17" spans="1:10">
      <c r="A17" s="5">
        <v>2020</v>
      </c>
      <c r="B17" s="85">
        <v>-2.0670000000000002</v>
      </c>
      <c r="C17" s="85">
        <v>72.784999999999997</v>
      </c>
      <c r="D17" s="85">
        <v>0.441</v>
      </c>
      <c r="E17" s="85">
        <v>107.51600000000001</v>
      </c>
      <c r="F17" s="85">
        <v>23.559000000000001</v>
      </c>
      <c r="G17" s="85">
        <v>13.973000000000001</v>
      </c>
      <c r="H17" s="85">
        <v>22.023</v>
      </c>
      <c r="I17" s="85">
        <v>-20.332000000000001</v>
      </c>
      <c r="J17" s="85">
        <v>366.88200000000001</v>
      </c>
    </row>
    <row r="18" spans="1:10">
      <c r="A18" s="244">
        <v>2021</v>
      </c>
      <c r="B18" s="245">
        <v>11.516999999999999</v>
      </c>
      <c r="C18" s="245">
        <v>76.635000000000005</v>
      </c>
      <c r="D18" s="245">
        <v>-6.98</v>
      </c>
      <c r="E18" s="245">
        <v>72.085999999999999</v>
      </c>
      <c r="F18" s="245">
        <v>-4.1829999999999998</v>
      </c>
      <c r="G18" s="245">
        <v>-24.167000000000002</v>
      </c>
      <c r="H18" s="245">
        <v>14.932</v>
      </c>
      <c r="I18" s="245">
        <v>-64.486000000000004</v>
      </c>
      <c r="J18" s="245">
        <v>47.832999999999998</v>
      </c>
    </row>
    <row r="19" spans="1:10">
      <c r="A19" s="5">
        <v>2022</v>
      </c>
      <c r="B19" s="85">
        <v>-2.5739999999999998</v>
      </c>
      <c r="C19" s="85">
        <v>-77.218000000000004</v>
      </c>
      <c r="D19" s="85">
        <v>-4.1040000000000001</v>
      </c>
      <c r="E19" s="85">
        <v>21.648</v>
      </c>
      <c r="F19" s="85">
        <v>-6.05</v>
      </c>
      <c r="G19" s="85">
        <v>-8.9610000000000003</v>
      </c>
      <c r="H19" s="85">
        <v>-51.49</v>
      </c>
      <c r="I19" s="85">
        <v>-46.484999999999999</v>
      </c>
      <c r="J19" s="85">
        <v>-226.82599999999999</v>
      </c>
    </row>
    <row r="20" spans="1:10">
      <c r="A20" s="244">
        <v>2023</v>
      </c>
      <c r="B20" s="245">
        <v>21.082000000000001</v>
      </c>
      <c r="C20" s="245">
        <v>13.948</v>
      </c>
      <c r="D20" s="245">
        <v>20.350999999999999</v>
      </c>
      <c r="E20" s="245">
        <v>-27.69</v>
      </c>
      <c r="F20" s="245">
        <v>4.0279999999999996</v>
      </c>
      <c r="G20" s="245">
        <v>39.670999999999999</v>
      </c>
      <c r="H20" s="245">
        <v>-20.791</v>
      </c>
      <c r="I20" s="245">
        <v>21.468</v>
      </c>
      <c r="J20" s="245">
        <v>-42.978000000000002</v>
      </c>
    </row>
    <row r="21" spans="1:10">
      <c r="A21" s="92">
        <v>2024</v>
      </c>
      <c r="B21" s="91">
        <v>-38.090000000000003</v>
      </c>
      <c r="C21" s="91">
        <v>173.137</v>
      </c>
      <c r="D21" s="91">
        <v>27.794</v>
      </c>
      <c r="E21" s="91">
        <v>-272.00799999999998</v>
      </c>
      <c r="F21" s="91">
        <v>-6.9889999999999999</v>
      </c>
      <c r="G21" s="91">
        <v>38.829000000000001</v>
      </c>
      <c r="H21" s="91">
        <v>-71.436999999999998</v>
      </c>
      <c r="I21" s="91">
        <v>-10.49</v>
      </c>
      <c r="J21" s="91">
        <v>-314.459</v>
      </c>
    </row>
    <row r="22" spans="1:10">
      <c r="A22" s="13"/>
      <c r="B22" s="19"/>
      <c r="C22" s="19"/>
      <c r="D22" s="9"/>
    </row>
    <row r="23" spans="1:10">
      <c r="A23" s="239" t="s">
        <v>88</v>
      </c>
      <c r="B23" s="248">
        <f>AVERAGE(B7:B21)</f>
        <v>0.5356666666666664</v>
      </c>
      <c r="C23" s="248">
        <f t="shared" ref="C23:J23" si="0">AVERAGE(C7:C21)</f>
        <v>24.429133333333333</v>
      </c>
      <c r="D23" s="248">
        <f t="shared" si="0"/>
        <v>2.2010666666666667</v>
      </c>
      <c r="E23" s="248">
        <f t="shared" si="0"/>
        <v>-6.1575999999999986</v>
      </c>
      <c r="F23" s="248">
        <f t="shared" si="0"/>
        <v>-2.5908666666666673</v>
      </c>
      <c r="G23" s="248">
        <f t="shared" si="0"/>
        <v>3.4084666666666665</v>
      </c>
      <c r="H23" s="248">
        <f t="shared" si="0"/>
        <v>-8.8876666666666662</v>
      </c>
      <c r="I23" s="248">
        <f t="shared" si="0"/>
        <v>-11.059600000000001</v>
      </c>
      <c r="J23" s="248">
        <f t="shared" si="0"/>
        <v>-7.748866666666669</v>
      </c>
    </row>
    <row r="24" spans="1:10">
      <c r="A24" s="239" t="s">
        <v>109</v>
      </c>
      <c r="B24" s="240">
        <f>(B21-B20)/ABS(B20)</f>
        <v>-2.8067545773645763</v>
      </c>
      <c r="C24" s="240">
        <f t="shared" ref="C24:J24" si="1">(C21-C20)/ABS(C20)</f>
        <v>11.413034126756523</v>
      </c>
      <c r="D24" s="240">
        <f t="shared" si="1"/>
        <v>0.36573141368974504</v>
      </c>
      <c r="E24" s="240">
        <f t="shared" si="1"/>
        <v>-8.8233297219212705</v>
      </c>
      <c r="F24" s="240">
        <f t="shared" si="1"/>
        <v>-2.7351042701092356</v>
      </c>
      <c r="G24" s="240">
        <f t="shared" si="1"/>
        <v>-2.1224572105568267E-2</v>
      </c>
      <c r="H24" s="240">
        <f t="shared" si="1"/>
        <v>-2.4359578663844932</v>
      </c>
      <c r="I24" s="240">
        <f t="shared" si="1"/>
        <v>-1.4886342463201043</v>
      </c>
      <c r="J24" s="240">
        <f t="shared" si="1"/>
        <v>-6.3167434501372792</v>
      </c>
    </row>
    <row r="25" spans="1:10">
      <c r="A25" s="35"/>
      <c r="B25" s="75"/>
      <c r="C25" s="75"/>
      <c r="D25" s="75"/>
    </row>
    <row r="26" spans="1:10" s="127" customFormat="1" ht="11.25">
      <c r="A26" s="397" t="s">
        <v>118</v>
      </c>
      <c r="B26" s="397"/>
      <c r="C26" s="397"/>
      <c r="D26" s="397"/>
    </row>
    <row r="27" spans="1:10" s="127" customFormat="1" ht="11.25" customHeight="1">
      <c r="A27" s="71" t="s">
        <v>455</v>
      </c>
      <c r="B27" s="71"/>
      <c r="C27" s="71"/>
      <c r="D27" s="71"/>
    </row>
  </sheetData>
  <mergeCells count="1">
    <mergeCell ref="A26:D26"/>
  </mergeCells>
  <hyperlinks>
    <hyperlink ref="A1" location="Contents!B3" display="Return to the Table of Contents" xr:uid="{0A1698FD-58F6-4950-A6AD-E0BD41DACE2F}"/>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70"/>
  <dimension ref="A1:T29"/>
  <sheetViews>
    <sheetView showGridLines="0" workbookViewId="0">
      <selection activeCell="A3" sqref="A3"/>
    </sheetView>
  </sheetViews>
  <sheetFormatPr defaultColWidth="10.625" defaultRowHeight="12.75"/>
  <cols>
    <col min="1" max="1" width="10.625" style="5" customWidth="1"/>
    <col min="2" max="2" width="9.625" style="5" customWidth="1"/>
    <col min="3" max="8" width="9.625" style="1" customWidth="1"/>
    <col min="9" max="9" width="2.625" style="1" customWidth="1"/>
    <col min="10" max="10" width="10.625" style="1" customWidth="1"/>
    <col min="11" max="17" width="9.625" style="1" customWidth="1"/>
    <col min="18" max="18" width="4.625" style="1" customWidth="1"/>
    <col min="19" max="16384" width="10.625" style="1"/>
  </cols>
  <sheetData>
    <row r="1" spans="1:20" s="4" customFormat="1">
      <c r="A1" s="12" t="s">
        <v>48</v>
      </c>
      <c r="B1" s="12"/>
    </row>
    <row r="2" spans="1:20" s="4" customFormat="1">
      <c r="A2" s="12"/>
      <c r="B2" s="12"/>
    </row>
    <row r="3" spans="1:20">
      <c r="A3" s="3" t="s">
        <v>117</v>
      </c>
      <c r="B3" s="3"/>
    </row>
    <row r="4" spans="1:20">
      <c r="A4" s="32"/>
      <c r="B4" s="32"/>
    </row>
    <row r="5" spans="1:20">
      <c r="A5" s="32"/>
      <c r="B5" s="32"/>
    </row>
    <row r="6" spans="1:20" ht="38.25">
      <c r="A6" s="220"/>
      <c r="B6" s="220" t="s">
        <v>396</v>
      </c>
      <c r="C6" s="220" t="s">
        <v>311</v>
      </c>
      <c r="D6" s="220" t="s">
        <v>312</v>
      </c>
      <c r="E6" s="220" t="s">
        <v>313</v>
      </c>
      <c r="F6" s="220" t="s">
        <v>314</v>
      </c>
      <c r="G6" s="220" t="s">
        <v>315</v>
      </c>
      <c r="H6" s="220" t="s">
        <v>316</v>
      </c>
      <c r="J6" s="249" t="s">
        <v>416</v>
      </c>
      <c r="K6" s="220" t="str">
        <f t="shared" ref="K6:Q6" si="0">B6</f>
        <v>US:
S&amp;P 500</v>
      </c>
      <c r="L6" s="220" t="str">
        <f t="shared" si="0"/>
        <v>Canada:
S&amp;P/TSX</v>
      </c>
      <c r="M6" s="220" t="str">
        <f t="shared" si="0"/>
        <v>France:
CAC 40</v>
      </c>
      <c r="N6" s="220" t="str">
        <f t="shared" si="0"/>
        <v>Germany:
DAX</v>
      </c>
      <c r="O6" s="220" t="str">
        <f t="shared" si="0"/>
        <v>Hong Kong:
Hang Seng</v>
      </c>
      <c r="P6" s="220" t="str">
        <f t="shared" si="0"/>
        <v>Japan:
Nikkei 225</v>
      </c>
      <c r="Q6" s="220" t="str">
        <f t="shared" si="0"/>
        <v xml:space="preserve"> UK:
FTSE 100</v>
      </c>
      <c r="T6" s="7"/>
    </row>
    <row r="7" spans="1:20">
      <c r="A7" s="5">
        <v>2010</v>
      </c>
      <c r="B7" s="97">
        <v>1257.6400000000001</v>
      </c>
      <c r="C7" s="105">
        <v>13443.22</v>
      </c>
      <c r="D7" s="105">
        <v>3804.78</v>
      </c>
      <c r="E7" s="105">
        <v>6914.19</v>
      </c>
      <c r="F7" s="105">
        <v>23035.45</v>
      </c>
      <c r="G7" s="105">
        <v>10228.92</v>
      </c>
      <c r="H7" s="105">
        <v>5899.94</v>
      </c>
      <c r="J7" s="244">
        <f t="shared" ref="J7:J20" si="1">A8</f>
        <v>2011</v>
      </c>
      <c r="K7" s="246">
        <f t="shared" ref="K7:K20" si="2">B8/B7-1</f>
        <v>-2.385420311079578E-5</v>
      </c>
      <c r="L7" s="246">
        <f t="shared" ref="L7:L20" si="3">C8/C7-1</f>
        <v>-0.11069743707236801</v>
      </c>
      <c r="M7" s="246">
        <f t="shared" ref="M7:M20" si="4">D8/D7-1</f>
        <v>-0.16951571444341074</v>
      </c>
      <c r="N7" s="246">
        <f t="shared" ref="N7:N20" si="5">E8/E7-1</f>
        <v>-0.14692104208880563</v>
      </c>
      <c r="O7" s="246">
        <f t="shared" ref="O7:O20" si="6">F8/F7-1</f>
        <v>-0.19973822955488174</v>
      </c>
      <c r="P7" s="246">
        <f t="shared" ref="P7:P20" si="7">G8/G7-1</f>
        <v>-0.17338780633732587</v>
      </c>
      <c r="Q7" s="246">
        <f t="shared" ref="Q7:Q20" si="8">H8/H7-1</f>
        <v>-5.5536157994827029E-2</v>
      </c>
      <c r="T7" s="7"/>
    </row>
    <row r="8" spans="1:20">
      <c r="A8" s="244">
        <v>2011</v>
      </c>
      <c r="B8" s="251">
        <v>1257.6099999999999</v>
      </c>
      <c r="C8" s="252">
        <v>11955.09</v>
      </c>
      <c r="D8" s="252">
        <v>3159.81</v>
      </c>
      <c r="E8" s="252">
        <v>5898.35</v>
      </c>
      <c r="F8" s="252">
        <v>18434.39</v>
      </c>
      <c r="G8" s="252">
        <v>8455.35</v>
      </c>
      <c r="H8" s="252">
        <v>5572.28</v>
      </c>
      <c r="J8" s="5">
        <f t="shared" si="1"/>
        <v>2012</v>
      </c>
      <c r="K8" s="75">
        <f t="shared" si="2"/>
        <v>0.13404791628565316</v>
      </c>
      <c r="L8" s="75">
        <f t="shared" si="3"/>
        <v>4.0019774004210751E-2</v>
      </c>
      <c r="M8" s="75">
        <f t="shared" si="4"/>
        <v>0.15230662603131218</v>
      </c>
      <c r="N8" s="75">
        <f t="shared" si="5"/>
        <v>0.29059652275636405</v>
      </c>
      <c r="O8" s="75">
        <f t="shared" si="6"/>
        <v>0.22905721317602579</v>
      </c>
      <c r="P8" s="75">
        <f t="shared" si="7"/>
        <v>0.22942042612074021</v>
      </c>
      <c r="Q8" s="75">
        <f t="shared" si="8"/>
        <v>5.8419533835342152E-2</v>
      </c>
      <c r="T8" s="7"/>
    </row>
    <row r="9" spans="1:20">
      <c r="A9" s="5">
        <v>2012</v>
      </c>
      <c r="B9" s="97">
        <v>1426.19</v>
      </c>
      <c r="C9" s="105">
        <v>12433.53</v>
      </c>
      <c r="D9" s="105">
        <v>3641.07</v>
      </c>
      <c r="E9" s="105">
        <v>7612.39</v>
      </c>
      <c r="F9" s="105">
        <v>22656.92</v>
      </c>
      <c r="G9" s="105">
        <v>10395.18</v>
      </c>
      <c r="H9" s="105">
        <v>5897.81</v>
      </c>
      <c r="J9" s="244">
        <f t="shared" si="1"/>
        <v>2013</v>
      </c>
      <c r="K9" s="246">
        <f t="shared" si="2"/>
        <v>0.29601245275874866</v>
      </c>
      <c r="L9" s="246">
        <f t="shared" si="3"/>
        <v>9.5549695058442685E-2</v>
      </c>
      <c r="M9" s="246">
        <f t="shared" si="4"/>
        <v>0.17985921720812836</v>
      </c>
      <c r="N9" s="246">
        <f t="shared" si="5"/>
        <v>0.25481747519504383</v>
      </c>
      <c r="O9" s="246">
        <f t="shared" si="6"/>
        <v>2.8665414363470365E-2</v>
      </c>
      <c r="P9" s="246">
        <f t="shared" si="7"/>
        <v>0.56719845159006366</v>
      </c>
      <c r="Q9" s="246">
        <f t="shared" si="8"/>
        <v>0.14433832219077924</v>
      </c>
      <c r="T9" s="7"/>
    </row>
    <row r="10" spans="1:20">
      <c r="A10" s="244">
        <v>2013</v>
      </c>
      <c r="B10" s="251">
        <v>1848.36</v>
      </c>
      <c r="C10" s="252">
        <v>13621.55</v>
      </c>
      <c r="D10" s="252">
        <v>4295.95</v>
      </c>
      <c r="E10" s="252">
        <v>9552.16</v>
      </c>
      <c r="F10" s="252">
        <v>23306.39</v>
      </c>
      <c r="G10" s="252">
        <v>16291.31</v>
      </c>
      <c r="H10" s="252">
        <v>6749.09</v>
      </c>
      <c r="J10" s="5">
        <f t="shared" si="1"/>
        <v>2014</v>
      </c>
      <c r="K10" s="75">
        <f t="shared" si="2"/>
        <v>0.11390638187366098</v>
      </c>
      <c r="L10" s="75">
        <f t="shared" si="3"/>
        <v>7.4212552903303974E-2</v>
      </c>
      <c r="M10" s="75">
        <f t="shared" si="4"/>
        <v>-5.4004352937068179E-3</v>
      </c>
      <c r="N10" s="75">
        <f t="shared" si="5"/>
        <v>2.6526984472621917E-2</v>
      </c>
      <c r="O10" s="75">
        <f t="shared" si="6"/>
        <v>1.2814082318197029E-2</v>
      </c>
      <c r="P10" s="75">
        <f t="shared" si="7"/>
        <v>7.1170458360929834E-2</v>
      </c>
      <c r="Q10" s="75">
        <f t="shared" si="8"/>
        <v>-2.7114766583346772E-2</v>
      </c>
      <c r="T10" s="7"/>
    </row>
    <row r="11" spans="1:20">
      <c r="A11" s="5">
        <v>2014</v>
      </c>
      <c r="B11" s="97">
        <v>2058.9</v>
      </c>
      <c r="C11" s="105">
        <v>14632.44</v>
      </c>
      <c r="D11" s="105">
        <v>4272.75</v>
      </c>
      <c r="E11" s="105">
        <v>9805.5499999999993</v>
      </c>
      <c r="F11" s="105">
        <v>23605.040000000001</v>
      </c>
      <c r="G11" s="105">
        <v>17450.77</v>
      </c>
      <c r="H11" s="105">
        <v>6566.09</v>
      </c>
      <c r="J11" s="244">
        <f t="shared" si="1"/>
        <v>2015</v>
      </c>
      <c r="K11" s="246">
        <f t="shared" si="2"/>
        <v>-7.26601583369757E-3</v>
      </c>
      <c r="L11" s="246">
        <f t="shared" si="3"/>
        <v>-0.11088307896700755</v>
      </c>
      <c r="M11" s="246">
        <f t="shared" si="4"/>
        <v>8.526358902346276E-2</v>
      </c>
      <c r="N11" s="246">
        <f t="shared" si="5"/>
        <v>9.5605040002855635E-2</v>
      </c>
      <c r="O11" s="246">
        <f t="shared" si="6"/>
        <v>-7.1621992591412664E-2</v>
      </c>
      <c r="P11" s="246">
        <f t="shared" si="7"/>
        <v>9.0708891355510302E-2</v>
      </c>
      <c r="Q11" s="246">
        <f t="shared" si="8"/>
        <v>-4.930940635903569E-2</v>
      </c>
      <c r="T11" s="7"/>
    </row>
    <row r="12" spans="1:20">
      <c r="A12" s="244">
        <v>2015</v>
      </c>
      <c r="B12" s="251">
        <v>2043.94</v>
      </c>
      <c r="C12" s="252">
        <v>13009.95</v>
      </c>
      <c r="D12" s="252">
        <v>4637.0600000000004</v>
      </c>
      <c r="E12" s="252">
        <v>10743.01</v>
      </c>
      <c r="F12" s="252">
        <v>21914.400000000001</v>
      </c>
      <c r="G12" s="252">
        <v>19033.71</v>
      </c>
      <c r="H12" s="252">
        <v>6242.32</v>
      </c>
      <c r="J12" s="5">
        <f t="shared" si="1"/>
        <v>2016</v>
      </c>
      <c r="K12" s="75">
        <f t="shared" si="2"/>
        <v>9.5350157049619799E-2</v>
      </c>
      <c r="L12" s="75">
        <f t="shared" si="3"/>
        <v>0.17506908174128255</v>
      </c>
      <c r="M12" s="75">
        <f t="shared" si="4"/>
        <v>4.8576037403009753E-2</v>
      </c>
      <c r="N12" s="75">
        <f t="shared" si="5"/>
        <v>6.8700485245755116E-2</v>
      </c>
      <c r="O12" s="75">
        <f t="shared" si="6"/>
        <v>3.9316613733435535E-3</v>
      </c>
      <c r="P12" s="75">
        <f t="shared" si="7"/>
        <v>4.2377445069825548E-3</v>
      </c>
      <c r="Q12" s="75">
        <f t="shared" si="8"/>
        <v>0.14425886529367293</v>
      </c>
      <c r="T12" s="7"/>
    </row>
    <row r="13" spans="1:20">
      <c r="A13" s="5">
        <v>2016</v>
      </c>
      <c r="B13" s="97">
        <v>2238.83</v>
      </c>
      <c r="C13" s="105">
        <v>15287.59</v>
      </c>
      <c r="D13" s="105">
        <v>4862.3100000000004</v>
      </c>
      <c r="E13" s="105">
        <v>11481.06</v>
      </c>
      <c r="F13" s="105">
        <v>22000.560000000001</v>
      </c>
      <c r="G13" s="105">
        <v>19114.37</v>
      </c>
      <c r="H13" s="105">
        <v>7142.83</v>
      </c>
      <c r="J13" s="244">
        <f t="shared" si="1"/>
        <v>2017</v>
      </c>
      <c r="K13" s="246">
        <f t="shared" si="2"/>
        <v>0.19419964892376829</v>
      </c>
      <c r="L13" s="246">
        <f t="shared" si="3"/>
        <v>6.0280266542993344E-2</v>
      </c>
      <c r="M13" s="246">
        <f t="shared" si="4"/>
        <v>9.2600019332374828E-2</v>
      </c>
      <c r="N13" s="246">
        <f t="shared" si="5"/>
        <v>0.1251260772088989</v>
      </c>
      <c r="O13" s="246">
        <f t="shared" si="6"/>
        <v>0.35992674731915919</v>
      </c>
      <c r="P13" s="246">
        <f t="shared" si="7"/>
        <v>0.19098563018294623</v>
      </c>
      <c r="Q13" s="246">
        <f t="shared" si="8"/>
        <v>7.6291889909181787E-2</v>
      </c>
      <c r="T13" s="7"/>
    </row>
    <row r="14" spans="1:20">
      <c r="A14" s="244">
        <v>2017</v>
      </c>
      <c r="B14" s="251">
        <v>2673.61</v>
      </c>
      <c r="C14" s="252">
        <v>16209.13</v>
      </c>
      <c r="D14" s="252">
        <v>5312.56</v>
      </c>
      <c r="E14" s="252">
        <v>12917.64</v>
      </c>
      <c r="F14" s="252">
        <v>29919.15</v>
      </c>
      <c r="G14" s="252">
        <v>22764.94</v>
      </c>
      <c r="H14" s="252">
        <v>7687.77</v>
      </c>
      <c r="J14" s="5">
        <f t="shared" si="1"/>
        <v>2018</v>
      </c>
      <c r="K14" s="75">
        <f t="shared" si="2"/>
        <v>-6.2372597349650949E-2</v>
      </c>
      <c r="L14" s="75">
        <f t="shared" si="3"/>
        <v>-0.11637083544891047</v>
      </c>
      <c r="M14" s="75">
        <f t="shared" si="4"/>
        <v>-0.1095272335747739</v>
      </c>
      <c r="N14" s="75">
        <f t="shared" si="5"/>
        <v>-0.18259372455030487</v>
      </c>
      <c r="O14" s="75">
        <f t="shared" si="6"/>
        <v>-0.13614858710892519</v>
      </c>
      <c r="P14" s="75">
        <f t="shared" si="7"/>
        <v>-0.12080725888142019</v>
      </c>
      <c r="Q14" s="75">
        <f t="shared" si="8"/>
        <v>-0.12482683535017314</v>
      </c>
      <c r="T14" s="7"/>
    </row>
    <row r="15" spans="1:20">
      <c r="A15" s="5">
        <v>2018</v>
      </c>
      <c r="B15" s="97">
        <v>2506.85</v>
      </c>
      <c r="C15" s="105">
        <v>14322.86</v>
      </c>
      <c r="D15" s="105">
        <v>4730.6899999999996</v>
      </c>
      <c r="E15" s="105">
        <v>10558.96</v>
      </c>
      <c r="F15" s="105">
        <v>25845.7</v>
      </c>
      <c r="G15" s="105">
        <v>20014.77</v>
      </c>
      <c r="H15" s="105">
        <v>6728.13</v>
      </c>
      <c r="J15" s="244">
        <f t="shared" si="1"/>
        <v>2019</v>
      </c>
      <c r="K15" s="246">
        <f t="shared" si="2"/>
        <v>0.28878074077028959</v>
      </c>
      <c r="L15" s="246">
        <f t="shared" si="3"/>
        <v>0.19134237156545542</v>
      </c>
      <c r="M15" s="246">
        <f t="shared" si="4"/>
        <v>0.2636761233562126</v>
      </c>
      <c r="N15" s="246">
        <f t="shared" si="5"/>
        <v>0.25476467379363132</v>
      </c>
      <c r="O15" s="246">
        <f t="shared" si="6"/>
        <v>9.0694003257795197E-2</v>
      </c>
      <c r="P15" s="246">
        <f t="shared" si="7"/>
        <v>0.18195812392548105</v>
      </c>
      <c r="Q15" s="246">
        <f t="shared" si="8"/>
        <v>0.12103065784995226</v>
      </c>
      <c r="T15" s="7"/>
    </row>
    <row r="16" spans="1:20">
      <c r="A16" s="244">
        <v>2019</v>
      </c>
      <c r="B16" s="251">
        <v>3230.78</v>
      </c>
      <c r="C16" s="252">
        <v>17063.43</v>
      </c>
      <c r="D16" s="252">
        <v>5978.06</v>
      </c>
      <c r="E16" s="252">
        <v>13249.01</v>
      </c>
      <c r="F16" s="252">
        <v>28189.75</v>
      </c>
      <c r="G16" s="252">
        <v>23656.62</v>
      </c>
      <c r="H16" s="252">
        <v>7542.44</v>
      </c>
      <c r="J16" s="5">
        <f t="shared" si="1"/>
        <v>2020</v>
      </c>
      <c r="K16" s="75">
        <f t="shared" si="2"/>
        <v>0.16258921994069531</v>
      </c>
      <c r="L16" s="75">
        <f t="shared" si="3"/>
        <v>2.1679697458248492E-2</v>
      </c>
      <c r="M16" s="75">
        <f t="shared" si="4"/>
        <v>-7.1369307099627743E-2</v>
      </c>
      <c r="N16" s="75">
        <f t="shared" si="5"/>
        <v>3.5456988861809258E-2</v>
      </c>
      <c r="O16" s="75">
        <f t="shared" si="6"/>
        <v>-3.4005977349923278E-2</v>
      </c>
      <c r="P16" s="75">
        <f t="shared" si="7"/>
        <v>0.16010528976666993</v>
      </c>
      <c r="Q16" s="75">
        <f t="shared" si="8"/>
        <v>-0.14344429654064195</v>
      </c>
      <c r="T16" s="7"/>
    </row>
    <row r="17" spans="1:20">
      <c r="A17" s="5">
        <v>2020</v>
      </c>
      <c r="B17" s="97">
        <v>3756.07</v>
      </c>
      <c r="C17" s="105">
        <v>17433.36</v>
      </c>
      <c r="D17" s="105">
        <v>5551.41</v>
      </c>
      <c r="E17" s="105">
        <v>13718.78</v>
      </c>
      <c r="F17" s="105">
        <v>27231.13</v>
      </c>
      <c r="G17" s="105">
        <v>27444.17</v>
      </c>
      <c r="H17" s="105">
        <v>6460.52</v>
      </c>
      <c r="J17" s="244">
        <f t="shared" si="1"/>
        <v>2021</v>
      </c>
      <c r="K17" s="246">
        <f t="shared" si="2"/>
        <v>0.268927362908572</v>
      </c>
      <c r="L17" s="246">
        <f t="shared" si="3"/>
        <v>0.21736945717865064</v>
      </c>
      <c r="M17" s="246">
        <f t="shared" si="4"/>
        <v>0.28850688383671885</v>
      </c>
      <c r="N17" s="246">
        <f t="shared" si="5"/>
        <v>0.15789159094321792</v>
      </c>
      <c r="O17" s="246">
        <f t="shared" si="6"/>
        <v>-0.14077491459223335</v>
      </c>
      <c r="P17" s="246">
        <f t="shared" si="7"/>
        <v>4.9101138784667153E-2</v>
      </c>
      <c r="Q17" s="246">
        <f t="shared" si="8"/>
        <v>0.1430256388030684</v>
      </c>
      <c r="T17" s="7"/>
    </row>
    <row r="18" spans="1:20">
      <c r="A18" s="244">
        <v>2021</v>
      </c>
      <c r="B18" s="251">
        <v>4766.18</v>
      </c>
      <c r="C18" s="252">
        <v>21222.84</v>
      </c>
      <c r="D18" s="252">
        <v>7153.03</v>
      </c>
      <c r="E18" s="252">
        <v>15884.86</v>
      </c>
      <c r="F18" s="252">
        <v>23397.67</v>
      </c>
      <c r="G18" s="252">
        <v>28791.71</v>
      </c>
      <c r="H18" s="252">
        <v>7384.54</v>
      </c>
      <c r="J18" s="5">
        <f t="shared" si="1"/>
        <v>2022</v>
      </c>
      <c r="K18" s="75">
        <f t="shared" si="2"/>
        <v>-0.19442824232404154</v>
      </c>
      <c r="L18" s="75">
        <f t="shared" si="3"/>
        <v>-8.6601039257705459E-2</v>
      </c>
      <c r="M18" s="75">
        <f t="shared" si="4"/>
        <v>-9.4962554330123017E-2</v>
      </c>
      <c r="N18" s="75">
        <f t="shared" si="5"/>
        <v>-0.12346788073675186</v>
      </c>
      <c r="O18" s="75">
        <f t="shared" si="6"/>
        <v>-0.15455641523279873</v>
      </c>
      <c r="P18" s="75">
        <f t="shared" si="7"/>
        <v>-9.3680090553843409E-2</v>
      </c>
      <c r="Q18" s="75">
        <f t="shared" si="8"/>
        <v>9.1000928967817085E-3</v>
      </c>
      <c r="T18" s="7"/>
    </row>
    <row r="19" spans="1:20">
      <c r="A19" s="5">
        <v>2022</v>
      </c>
      <c r="B19" s="97">
        <v>3839.5</v>
      </c>
      <c r="C19" s="105">
        <v>19384.919999999998</v>
      </c>
      <c r="D19" s="105">
        <v>6473.76</v>
      </c>
      <c r="E19" s="105">
        <v>13923.59</v>
      </c>
      <c r="F19" s="105">
        <v>19781.41</v>
      </c>
      <c r="G19" s="105">
        <v>26094.5</v>
      </c>
      <c r="H19" s="105">
        <v>7451.74</v>
      </c>
      <c r="J19" s="244">
        <f t="shared" si="1"/>
        <v>2023</v>
      </c>
      <c r="K19" s="246">
        <f t="shared" si="2"/>
        <v>0.24230498762859742</v>
      </c>
      <c r="L19" s="246">
        <f t="shared" si="3"/>
        <v>8.1172375227754445E-2</v>
      </c>
      <c r="M19" s="246">
        <f t="shared" si="4"/>
        <v>0.16519302538246716</v>
      </c>
      <c r="N19" s="246">
        <f t="shared" si="5"/>
        <v>0.20311212840941151</v>
      </c>
      <c r="O19" s="246">
        <f t="shared" si="6"/>
        <v>-0.13821158350188389</v>
      </c>
      <c r="P19" s="246">
        <f t="shared" si="7"/>
        <v>0.28242234953725864</v>
      </c>
      <c r="Q19" s="246">
        <f t="shared" si="8"/>
        <v>3.7776411952107791E-2</v>
      </c>
      <c r="T19" s="7"/>
    </row>
    <row r="20" spans="1:20">
      <c r="A20" s="244">
        <v>2023</v>
      </c>
      <c r="B20" s="251">
        <v>4769.83</v>
      </c>
      <c r="C20" s="252">
        <v>20958.439999999999</v>
      </c>
      <c r="D20" s="252">
        <v>7543.18</v>
      </c>
      <c r="E20" s="252">
        <v>16751.64</v>
      </c>
      <c r="F20" s="252">
        <v>17047.39</v>
      </c>
      <c r="G20" s="252">
        <v>33464.17</v>
      </c>
      <c r="H20" s="252">
        <v>7733.24</v>
      </c>
      <c r="J20" s="92">
        <f t="shared" si="1"/>
        <v>2024</v>
      </c>
      <c r="K20" s="74">
        <f t="shared" si="2"/>
        <v>0.23309006819949563</v>
      </c>
      <c r="L20" s="74">
        <f t="shared" si="3"/>
        <v>0.17985594347670908</v>
      </c>
      <c r="M20" s="74">
        <f t="shared" si="4"/>
        <v>-2.153468431086103E-2</v>
      </c>
      <c r="N20" s="74">
        <f t="shared" si="5"/>
        <v>0.18848900764343068</v>
      </c>
      <c r="O20" s="74">
        <f t="shared" si="6"/>
        <v>0.17671678773114241</v>
      </c>
      <c r="P20" s="74">
        <f t="shared" si="7"/>
        <v>0.19215686508883989</v>
      </c>
      <c r="Q20" s="74">
        <f t="shared" si="8"/>
        <v>5.686878979573895E-2</v>
      </c>
      <c r="T20" s="7"/>
    </row>
    <row r="21" spans="1:20">
      <c r="A21" s="92">
        <v>2024</v>
      </c>
      <c r="B21" s="99">
        <v>5881.63</v>
      </c>
      <c r="C21" s="106">
        <v>24727.94</v>
      </c>
      <c r="D21" s="106">
        <v>7380.74</v>
      </c>
      <c r="E21" s="106">
        <v>19909.14</v>
      </c>
      <c r="F21" s="106">
        <v>20059.95</v>
      </c>
      <c r="G21" s="106">
        <v>39894.54</v>
      </c>
      <c r="H21" s="106">
        <v>8173.02</v>
      </c>
      <c r="T21" s="7"/>
    </row>
    <row r="22" spans="1:20">
      <c r="C22" s="54"/>
      <c r="D22" s="54"/>
      <c r="E22" s="54"/>
      <c r="F22" s="54"/>
      <c r="G22" s="54"/>
      <c r="H22" s="54"/>
      <c r="T22" s="7"/>
    </row>
    <row r="23" spans="1:20">
      <c r="A23" s="239" t="s">
        <v>88</v>
      </c>
      <c r="B23" s="253">
        <f>AVERAGE(B$7:B$21)</f>
        <v>2903.7280000000001</v>
      </c>
      <c r="C23" s="253">
        <f t="shared" ref="C23:H23" si="9">AVERAGE(C$7:C$21)</f>
        <v>16380.419333333335</v>
      </c>
      <c r="D23" s="253">
        <f t="shared" si="9"/>
        <v>5253.1440000000002</v>
      </c>
      <c r="E23" s="253">
        <f t="shared" si="9"/>
        <v>11928.022000000001</v>
      </c>
      <c r="F23" s="253">
        <f t="shared" si="9"/>
        <v>23095.02</v>
      </c>
      <c r="G23" s="253">
        <f t="shared" si="9"/>
        <v>21539.668666666665</v>
      </c>
      <c r="H23" s="253">
        <f t="shared" si="9"/>
        <v>6882.1173333333336</v>
      </c>
      <c r="T23" s="7"/>
    </row>
    <row r="24" spans="1:20">
      <c r="A24" s="239" t="s">
        <v>109</v>
      </c>
      <c r="B24" s="240">
        <f>B21/B20-1</f>
        <v>0.23309006819949563</v>
      </c>
      <c r="C24" s="240">
        <f t="shared" ref="C24:H24" si="10">C21/C20-1</f>
        <v>0.17985594347670908</v>
      </c>
      <c r="D24" s="240">
        <f t="shared" si="10"/>
        <v>-2.153468431086103E-2</v>
      </c>
      <c r="E24" s="240">
        <f t="shared" si="10"/>
        <v>0.18848900764343068</v>
      </c>
      <c r="F24" s="240">
        <f t="shared" si="10"/>
        <v>0.17671678773114241</v>
      </c>
      <c r="G24" s="240">
        <f t="shared" si="10"/>
        <v>0.19215686508883989</v>
      </c>
      <c r="H24" s="240">
        <f t="shared" si="10"/>
        <v>5.686878979573895E-2</v>
      </c>
      <c r="T24" s="7"/>
    </row>
    <row r="25" spans="1:20">
      <c r="A25" s="241" t="s">
        <v>402</v>
      </c>
      <c r="B25" s="242">
        <f>((B21/B16)^(1/5))-1</f>
        <v>0.12729625170841219</v>
      </c>
      <c r="C25" s="242">
        <f t="shared" ref="C25:H25" si="11">((C21/C16)^(1/5))-1</f>
        <v>7.7021370175701431E-2</v>
      </c>
      <c r="D25" s="242">
        <f t="shared" si="11"/>
        <v>4.3056724864282803E-2</v>
      </c>
      <c r="E25" s="242">
        <f t="shared" si="11"/>
        <v>8.4860294661895042E-2</v>
      </c>
      <c r="F25" s="242">
        <f t="shared" si="11"/>
        <v>-6.5783089353666058E-2</v>
      </c>
      <c r="G25" s="242">
        <f t="shared" si="11"/>
        <v>0.11017681590325323</v>
      </c>
      <c r="H25" s="242">
        <f t="shared" si="11"/>
        <v>1.6188181180654349E-2</v>
      </c>
      <c r="I25" s="104"/>
      <c r="L25" s="35"/>
      <c r="M25" s="75"/>
      <c r="N25" s="75"/>
      <c r="O25" s="75"/>
      <c r="P25" s="75"/>
      <c r="Q25" s="75"/>
      <c r="R25" s="75"/>
      <c r="T25" s="7"/>
    </row>
    <row r="26" spans="1:20">
      <c r="A26" s="241" t="s">
        <v>403</v>
      </c>
      <c r="B26" s="242">
        <f>((B21/B11)^(1/10))-1</f>
        <v>0.11067307727697373</v>
      </c>
      <c r="C26" s="242">
        <f t="shared" ref="C26:H26" si="12">((C21/C11)^(1/10))-1</f>
        <v>5.3870186342829474E-2</v>
      </c>
      <c r="D26" s="242">
        <f t="shared" si="12"/>
        <v>5.6183168914820891E-2</v>
      </c>
      <c r="E26" s="242">
        <f t="shared" si="12"/>
        <v>7.3391258615687072E-2</v>
      </c>
      <c r="F26" s="242">
        <f t="shared" si="12"/>
        <v>-1.6141797884032805E-2</v>
      </c>
      <c r="G26" s="242">
        <f t="shared" si="12"/>
        <v>8.6200220769230951E-2</v>
      </c>
      <c r="H26" s="242">
        <f t="shared" si="12"/>
        <v>2.213338397912934E-2</v>
      </c>
      <c r="J26" s="35"/>
      <c r="K26" s="35"/>
      <c r="L26" s="75"/>
      <c r="M26" s="75"/>
      <c r="N26" s="75"/>
      <c r="O26" s="75"/>
      <c r="P26" s="75"/>
      <c r="Q26" s="75"/>
      <c r="T26" s="7"/>
    </row>
    <row r="27" spans="1:20">
      <c r="A27" s="1"/>
      <c r="B27" s="1"/>
      <c r="T27" s="7"/>
    </row>
    <row r="28" spans="1:20" s="127" customFormat="1" ht="11.25">
      <c r="A28" s="397" t="s">
        <v>99</v>
      </c>
      <c r="B28" s="397"/>
      <c r="C28" s="397"/>
      <c r="D28" s="397"/>
      <c r="E28" s="397"/>
      <c r="T28" s="143"/>
    </row>
    <row r="29" spans="1:20" s="127" customFormat="1" ht="11.25">
      <c r="A29" s="397" t="s">
        <v>441</v>
      </c>
      <c r="B29" s="397"/>
      <c r="C29" s="397"/>
      <c r="D29" s="397"/>
      <c r="E29" s="397"/>
      <c r="T29" s="143"/>
    </row>
  </sheetData>
  <mergeCells count="2">
    <mergeCell ref="A28:E28"/>
    <mergeCell ref="A29:E29"/>
  </mergeCells>
  <hyperlinks>
    <hyperlink ref="A1" location="Contents!B3" display="Return to the Table of Contents" xr:uid="{00000000-0004-0000-46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1"/>
  <dimension ref="A1:M33"/>
  <sheetViews>
    <sheetView showGridLines="0" workbookViewId="0">
      <selection activeCell="A3" sqref="A3"/>
    </sheetView>
  </sheetViews>
  <sheetFormatPr defaultColWidth="10.625" defaultRowHeight="12.75"/>
  <cols>
    <col min="1" max="1" width="10.625" style="1" customWidth="1"/>
    <col min="2" max="6" width="8.625" style="1" customWidth="1"/>
    <col min="7" max="7" width="2.625" style="1" customWidth="1"/>
    <col min="8" max="8" width="10.625" style="1" customWidth="1"/>
    <col min="9" max="13" width="8.625" style="1" customWidth="1"/>
    <col min="14" max="14" width="4.625" style="1" customWidth="1"/>
    <col min="15" max="16384" width="10.625" style="1"/>
  </cols>
  <sheetData>
    <row r="1" spans="1:13">
      <c r="A1" s="12" t="s">
        <v>48</v>
      </c>
    </row>
    <row r="2" spans="1:13">
      <c r="A2" s="12"/>
    </row>
    <row r="3" spans="1:13" s="4" customFormat="1">
      <c r="A3" s="3" t="s">
        <v>8</v>
      </c>
    </row>
    <row r="4" spans="1:13">
      <c r="A4" s="32"/>
    </row>
    <row r="5" spans="1:13">
      <c r="A5" s="32"/>
    </row>
    <row r="6" spans="1:13" s="7" customFormat="1" ht="25.5">
      <c r="A6" s="249" t="s">
        <v>418</v>
      </c>
      <c r="B6" s="220" t="s">
        <v>50</v>
      </c>
      <c r="C6" s="220" t="s">
        <v>51</v>
      </c>
      <c r="D6" s="220" t="s">
        <v>79</v>
      </c>
      <c r="E6" s="220" t="s">
        <v>78</v>
      </c>
      <c r="F6" s="220" t="s">
        <v>317</v>
      </c>
      <c r="G6" s="1"/>
      <c r="H6" s="249" t="s">
        <v>416</v>
      </c>
      <c r="I6" s="220" t="str">
        <f>B6</f>
        <v>Canadian Dollar</v>
      </c>
      <c r="J6" s="220" t="str">
        <f>C6</f>
        <v>Euro</v>
      </c>
      <c r="K6" s="220" t="str">
        <f>D6</f>
        <v>Japanese Yen</v>
      </c>
      <c r="L6" s="220" t="str">
        <f>E6</f>
        <v>British
Pound</v>
      </c>
      <c r="M6" s="220" t="str">
        <f>F6</f>
        <v xml:space="preserve"> Index</v>
      </c>
    </row>
    <row r="7" spans="1:13">
      <c r="A7" s="5">
        <v>2010</v>
      </c>
      <c r="B7" s="177">
        <v>1.0302</v>
      </c>
      <c r="C7" s="177">
        <v>0.75529999999999997</v>
      </c>
      <c r="D7" s="177">
        <v>87.733141762452121</v>
      </c>
      <c r="E7" s="177">
        <v>0.64749999999999996</v>
      </c>
      <c r="F7" s="177">
        <v>93.0441</v>
      </c>
      <c r="H7" s="5"/>
      <c r="I7" s="107"/>
      <c r="J7" s="107"/>
      <c r="K7" s="107"/>
      <c r="L7" s="107"/>
      <c r="M7" s="108"/>
    </row>
    <row r="8" spans="1:13">
      <c r="A8" s="244">
        <v>2011</v>
      </c>
      <c r="B8" s="257">
        <v>0.98909999999999998</v>
      </c>
      <c r="C8" s="257">
        <v>0.71889999999999998</v>
      </c>
      <c r="D8" s="257">
        <v>79.70184615384612</v>
      </c>
      <c r="E8" s="257">
        <v>0.62360000000000004</v>
      </c>
      <c r="F8" s="257">
        <v>88.818799999999996</v>
      </c>
      <c r="H8" s="244">
        <f t="shared" ref="H8:H21" si="0">A8</f>
        <v>2011</v>
      </c>
      <c r="I8" s="246">
        <f>B8/B7-1</f>
        <v>-3.9895165987187009E-2</v>
      </c>
      <c r="J8" s="246">
        <f t="shared" ref="J8:M21" si="1">C8/C7-1</f>
        <v>-4.8192771084337283E-2</v>
      </c>
      <c r="K8" s="246">
        <f t="shared" si="1"/>
        <v>-9.154232308643051E-2</v>
      </c>
      <c r="L8" s="246">
        <f t="shared" si="1"/>
        <v>-3.691119691119682E-2</v>
      </c>
      <c r="M8" s="246">
        <f t="shared" si="1"/>
        <v>-4.5411799351060433E-2</v>
      </c>
    </row>
    <row r="9" spans="1:13">
      <c r="A9" s="5">
        <v>2012</v>
      </c>
      <c r="B9" s="177">
        <v>0.99960000000000004</v>
      </c>
      <c r="C9" s="177">
        <v>0.77810000000000001</v>
      </c>
      <c r="D9" s="177">
        <v>79.838467432950239</v>
      </c>
      <c r="E9" s="177">
        <v>0.63100000000000001</v>
      </c>
      <c r="F9" s="177">
        <v>91.611199999999997</v>
      </c>
      <c r="H9" s="5">
        <f t="shared" si="0"/>
        <v>2012</v>
      </c>
      <c r="I9" s="75">
        <f t="shared" ref="I9:I21" si="2">B9/B8-1</f>
        <v>1.0615711252653925E-2</v>
      </c>
      <c r="J9" s="75">
        <f t="shared" si="1"/>
        <v>8.2348031715120396E-2</v>
      </c>
      <c r="K9" s="75">
        <f t="shared" si="1"/>
        <v>1.7141545108052547E-3</v>
      </c>
      <c r="L9" s="75">
        <f t="shared" si="1"/>
        <v>1.1866581141757537E-2</v>
      </c>
      <c r="M9" s="75">
        <f t="shared" si="1"/>
        <v>3.1439289880070387E-2</v>
      </c>
    </row>
    <row r="10" spans="1:13">
      <c r="A10" s="244">
        <v>2013</v>
      </c>
      <c r="B10" s="257">
        <v>1.03</v>
      </c>
      <c r="C10" s="257">
        <v>0.75309999999999999</v>
      </c>
      <c r="D10" s="257">
        <v>97.629731800766237</v>
      </c>
      <c r="E10" s="257">
        <v>0.63949999999999996</v>
      </c>
      <c r="F10" s="257">
        <v>92.759600000000006</v>
      </c>
      <c r="H10" s="244">
        <f t="shared" si="0"/>
        <v>2013</v>
      </c>
      <c r="I10" s="246">
        <f t="shared" si="2"/>
        <v>3.0412164865946334E-2</v>
      </c>
      <c r="J10" s="246">
        <f t="shared" si="1"/>
        <v>-3.2129546330805892E-2</v>
      </c>
      <c r="K10" s="246">
        <f t="shared" si="1"/>
        <v>0.22284075508785817</v>
      </c>
      <c r="L10" s="246">
        <f t="shared" si="1"/>
        <v>1.3470681458003009E-2</v>
      </c>
      <c r="M10" s="246">
        <f t="shared" si="1"/>
        <v>1.253558516862574E-2</v>
      </c>
    </row>
    <row r="11" spans="1:13">
      <c r="A11" s="5">
        <v>2014</v>
      </c>
      <c r="B11" s="177">
        <v>1.1046</v>
      </c>
      <c r="C11" s="177">
        <v>0.754</v>
      </c>
      <c r="D11" s="177">
        <v>105.91900383141761</v>
      </c>
      <c r="E11" s="177">
        <v>0.60740000000000005</v>
      </c>
      <c r="F11" s="177">
        <v>95.612300000000005</v>
      </c>
      <c r="H11" s="5">
        <f t="shared" si="0"/>
        <v>2014</v>
      </c>
      <c r="I11" s="75">
        <f t="shared" si="2"/>
        <v>7.2427184466019368E-2</v>
      </c>
      <c r="J11" s="75">
        <f t="shared" si="1"/>
        <v>1.1950604169432832E-3</v>
      </c>
      <c r="K11" s="75">
        <f t="shared" si="1"/>
        <v>8.4905201292239108E-2</v>
      </c>
      <c r="L11" s="75">
        <f t="shared" si="1"/>
        <v>-5.019546520719298E-2</v>
      </c>
      <c r="M11" s="75">
        <f t="shared" si="1"/>
        <v>3.07536901840888E-2</v>
      </c>
    </row>
    <row r="12" spans="1:13">
      <c r="A12" s="244">
        <v>2015</v>
      </c>
      <c r="B12" s="257">
        <v>1.2789999999999999</v>
      </c>
      <c r="C12" s="257">
        <v>0.90129999999999999</v>
      </c>
      <c r="D12" s="257">
        <v>121.04463601532571</v>
      </c>
      <c r="E12" s="257">
        <v>0.65439999999999998</v>
      </c>
      <c r="F12" s="257">
        <v>108.13039999999999</v>
      </c>
      <c r="H12" s="244">
        <f t="shared" si="0"/>
        <v>2015</v>
      </c>
      <c r="I12" s="246">
        <f t="shared" si="2"/>
        <v>0.15788520731486511</v>
      </c>
      <c r="J12" s="246">
        <f t="shared" si="1"/>
        <v>0.1953580901856764</v>
      </c>
      <c r="K12" s="246">
        <f t="shared" si="1"/>
        <v>0.14280376171194265</v>
      </c>
      <c r="L12" s="246">
        <f t="shared" si="1"/>
        <v>7.7378992426736737E-2</v>
      </c>
      <c r="M12" s="246">
        <f t="shared" si="1"/>
        <v>0.1309256235860865</v>
      </c>
    </row>
    <row r="13" spans="1:13">
      <c r="A13" s="5">
        <v>2016</v>
      </c>
      <c r="B13" s="177">
        <v>1.3248</v>
      </c>
      <c r="C13" s="177">
        <v>0.90390000000000004</v>
      </c>
      <c r="D13" s="177">
        <v>108.77697318007665</v>
      </c>
      <c r="E13" s="177">
        <v>0.74070000000000003</v>
      </c>
      <c r="F13" s="177">
        <v>113.15389999999999</v>
      </c>
      <c r="H13" s="5">
        <f t="shared" si="0"/>
        <v>2016</v>
      </c>
      <c r="I13" s="75">
        <f t="shared" si="2"/>
        <v>3.5809225957779578E-2</v>
      </c>
      <c r="J13" s="75">
        <f t="shared" si="1"/>
        <v>2.8847220681238461E-3</v>
      </c>
      <c r="K13" s="75">
        <f t="shared" si="1"/>
        <v>-0.10134825663564162</v>
      </c>
      <c r="L13" s="75">
        <f t="shared" si="1"/>
        <v>0.1318765281173595</v>
      </c>
      <c r="M13" s="75">
        <f t="shared" si="1"/>
        <v>4.6457795402587987E-2</v>
      </c>
    </row>
    <row r="14" spans="1:13">
      <c r="A14" s="244">
        <v>2017</v>
      </c>
      <c r="B14" s="257">
        <v>1.2982</v>
      </c>
      <c r="C14" s="257">
        <v>0.88680000000000003</v>
      </c>
      <c r="D14" s="257">
        <v>112.15465384615385</v>
      </c>
      <c r="E14" s="257">
        <v>0.77649999999999997</v>
      </c>
      <c r="F14" s="257">
        <v>112.8417</v>
      </c>
      <c r="H14" s="244">
        <f t="shared" si="0"/>
        <v>2017</v>
      </c>
      <c r="I14" s="246">
        <f t="shared" si="2"/>
        <v>-2.0078502415458943E-2</v>
      </c>
      <c r="J14" s="246">
        <f t="shared" si="1"/>
        <v>-1.8918021905077964E-2</v>
      </c>
      <c r="K14" s="246">
        <f t="shared" si="1"/>
        <v>3.1051430898757948E-2</v>
      </c>
      <c r="L14" s="246">
        <f t="shared" si="1"/>
        <v>4.8332658296206255E-2</v>
      </c>
      <c r="M14" s="246">
        <f t="shared" si="1"/>
        <v>-2.7590741459198043E-3</v>
      </c>
    </row>
    <row r="15" spans="1:13">
      <c r="A15" s="5">
        <v>2018</v>
      </c>
      <c r="B15" s="177">
        <v>1.2961</v>
      </c>
      <c r="C15" s="177">
        <v>0.84770000000000001</v>
      </c>
      <c r="D15" s="177">
        <v>110.46295019157095</v>
      </c>
      <c r="E15" s="177">
        <v>0.75</v>
      </c>
      <c r="F15" s="177">
        <v>111.997</v>
      </c>
      <c r="H15" s="5">
        <f t="shared" si="0"/>
        <v>2018</v>
      </c>
      <c r="I15" s="75">
        <f t="shared" si="2"/>
        <v>-1.6176244030196019E-3</v>
      </c>
      <c r="J15" s="75">
        <f t="shared" si="1"/>
        <v>-4.4091114118177788E-2</v>
      </c>
      <c r="K15" s="75">
        <f t="shared" si="1"/>
        <v>-1.5083668814166673E-2</v>
      </c>
      <c r="L15" s="75">
        <f t="shared" si="1"/>
        <v>-3.4127495170637401E-2</v>
      </c>
      <c r="M15" s="75">
        <f t="shared" si="1"/>
        <v>-7.4857078544545708E-3</v>
      </c>
    </row>
    <row r="16" spans="1:13">
      <c r="A16" s="244">
        <v>2019</v>
      </c>
      <c r="B16" s="257">
        <v>1.3268</v>
      </c>
      <c r="C16" s="257">
        <v>0.89349999999999996</v>
      </c>
      <c r="D16" s="257">
        <v>109.03329501915705</v>
      </c>
      <c r="E16" s="257">
        <v>0.78369999999999995</v>
      </c>
      <c r="F16" s="257">
        <v>115.7205</v>
      </c>
      <c r="H16" s="244">
        <f t="shared" si="0"/>
        <v>2019</v>
      </c>
      <c r="I16" s="246">
        <f t="shared" si="2"/>
        <v>2.3686443947226188E-2</v>
      </c>
      <c r="J16" s="246">
        <f t="shared" si="1"/>
        <v>5.4028547835319074E-2</v>
      </c>
      <c r="K16" s="246">
        <f t="shared" si="1"/>
        <v>-1.2942395345539093E-2</v>
      </c>
      <c r="L16" s="246">
        <f t="shared" si="1"/>
        <v>4.493333333333327E-2</v>
      </c>
      <c r="M16" s="246">
        <f t="shared" si="1"/>
        <v>3.3246426243560112E-2</v>
      </c>
    </row>
    <row r="17" spans="1:13">
      <c r="A17" s="5">
        <v>2020</v>
      </c>
      <c r="B17" s="177">
        <v>1.3409</v>
      </c>
      <c r="C17" s="177">
        <v>0.87709999999999999</v>
      </c>
      <c r="D17" s="177">
        <v>106.76610687022905</v>
      </c>
      <c r="E17" s="177">
        <v>0.77959999999999996</v>
      </c>
      <c r="F17" s="177">
        <v>117.70189999999999</v>
      </c>
      <c r="H17" s="5">
        <f t="shared" si="0"/>
        <v>2020</v>
      </c>
      <c r="I17" s="75">
        <f t="shared" si="2"/>
        <v>1.062707265601448E-2</v>
      </c>
      <c r="J17" s="75">
        <f t="shared" si="1"/>
        <v>-1.8354784555120296E-2</v>
      </c>
      <c r="K17" s="75">
        <f t="shared" si="1"/>
        <v>-2.0793539702983921E-2</v>
      </c>
      <c r="L17" s="75">
        <f t="shared" si="1"/>
        <v>-5.2315937220874797E-3</v>
      </c>
      <c r="M17" s="75">
        <f t="shared" si="1"/>
        <v>1.712229034613566E-2</v>
      </c>
    </row>
    <row r="18" spans="1:13">
      <c r="A18" s="244">
        <v>2021</v>
      </c>
      <c r="B18" s="257">
        <v>1.2537</v>
      </c>
      <c r="C18" s="257">
        <v>0.84589999999999999</v>
      </c>
      <c r="D18" s="257">
        <v>109.85429118773943</v>
      </c>
      <c r="E18" s="257">
        <v>0.72709999999999997</v>
      </c>
      <c r="F18" s="257">
        <v>113.09699999999999</v>
      </c>
      <c r="H18" s="244">
        <f t="shared" si="0"/>
        <v>2021</v>
      </c>
      <c r="I18" s="246">
        <f t="shared" si="2"/>
        <v>-6.5030949362368529E-2</v>
      </c>
      <c r="J18" s="246">
        <f t="shared" si="1"/>
        <v>-3.5571770607684461E-2</v>
      </c>
      <c r="K18" s="246">
        <f t="shared" si="1"/>
        <v>2.8924762811328941E-2</v>
      </c>
      <c r="L18" s="246">
        <f t="shared" si="1"/>
        <v>-6.7342226782965642E-2</v>
      </c>
      <c r="M18" s="246">
        <f t="shared" si="1"/>
        <v>-3.9123412621206666E-2</v>
      </c>
    </row>
    <row r="19" spans="1:13">
      <c r="A19" s="5">
        <v>2022</v>
      </c>
      <c r="B19" s="177">
        <v>1.3019000000000001</v>
      </c>
      <c r="C19" s="177">
        <v>0.95140000000000002</v>
      </c>
      <c r="D19" s="177">
        <v>131.54792307692304</v>
      </c>
      <c r="E19" s="177">
        <v>0.81169999999999998</v>
      </c>
      <c r="F19" s="177">
        <v>120.71040000000001</v>
      </c>
      <c r="H19" s="5">
        <f t="shared" si="0"/>
        <v>2022</v>
      </c>
      <c r="I19" s="75">
        <f t="shared" si="2"/>
        <v>3.8446199250219415E-2</v>
      </c>
      <c r="J19" s="75">
        <f t="shared" si="1"/>
        <v>0.12471923395200379</v>
      </c>
      <c r="K19" s="75">
        <f t="shared" si="1"/>
        <v>0.19747641766774038</v>
      </c>
      <c r="L19" s="75">
        <f t="shared" si="1"/>
        <v>0.11635263375051585</v>
      </c>
      <c r="M19" s="75">
        <f t="shared" si="1"/>
        <v>6.7317435475742204E-2</v>
      </c>
    </row>
    <row r="20" spans="1:13">
      <c r="A20" s="244">
        <v>2023</v>
      </c>
      <c r="B20" s="257">
        <v>1.3494999999999999</v>
      </c>
      <c r="C20" s="257">
        <v>0.92479999999999996</v>
      </c>
      <c r="D20" s="257">
        <v>140.57711538461541</v>
      </c>
      <c r="E20" s="257">
        <v>0.80430000000000001</v>
      </c>
      <c r="F20" s="257">
        <v>120.4838</v>
      </c>
      <c r="H20" s="244">
        <f t="shared" si="0"/>
        <v>2023</v>
      </c>
      <c r="I20" s="246">
        <f t="shared" si="2"/>
        <v>3.6561947922267413E-2</v>
      </c>
      <c r="J20" s="246">
        <f t="shared" si="1"/>
        <v>-2.7958797561488447E-2</v>
      </c>
      <c r="K20" s="246">
        <f t="shared" si="1"/>
        <v>6.8638045333581754E-2</v>
      </c>
      <c r="L20" s="246">
        <f t="shared" si="1"/>
        <v>-9.1166687199704111E-3</v>
      </c>
      <c r="M20" s="246">
        <f t="shared" si="1"/>
        <v>-1.8772201898097363E-3</v>
      </c>
    </row>
    <row r="21" spans="1:13">
      <c r="A21" s="92">
        <v>2024</v>
      </c>
      <c r="B21" s="178">
        <v>1.37</v>
      </c>
      <c r="C21" s="178">
        <v>0.92449999999999999</v>
      </c>
      <c r="D21" s="178">
        <v>151.48232820000001</v>
      </c>
      <c r="E21" s="178">
        <v>0.78259999999999996</v>
      </c>
      <c r="F21" s="178">
        <v>123.2276</v>
      </c>
      <c r="H21" s="92">
        <f t="shared" si="0"/>
        <v>2024</v>
      </c>
      <c r="I21" s="74">
        <f t="shared" si="2"/>
        <v>1.5190811411634142E-2</v>
      </c>
      <c r="J21" s="74">
        <f t="shared" si="1"/>
        <v>-3.2439446366783198E-4</v>
      </c>
      <c r="K21" s="74">
        <f t="shared" si="1"/>
        <v>7.7574595164712434E-2</v>
      </c>
      <c r="L21" s="74">
        <f t="shared" si="1"/>
        <v>-2.6979982593559715E-2</v>
      </c>
      <c r="M21" s="74">
        <f t="shared" si="1"/>
        <v>2.2773186104687815E-2</v>
      </c>
    </row>
    <row r="22" spans="1:13">
      <c r="A22" s="13"/>
      <c r="B22" s="14"/>
    </row>
    <row r="23" spans="1:13">
      <c r="A23" s="239" t="s">
        <v>88</v>
      </c>
      <c r="B23" s="256">
        <f>AVERAGE(B$7:B$21)</f>
        <v>1.2196266666666666</v>
      </c>
      <c r="C23" s="256">
        <f>AVERAGE(C$7:C$21)</f>
        <v>0.84775333333333336</v>
      </c>
      <c r="D23" s="256">
        <f>AVERAGE(D$7:D$21)</f>
        <v>110.16816426354823</v>
      </c>
      <c r="E23" s="256">
        <f>AVERAGE(E$7:E$21)</f>
        <v>0.71730666666666676</v>
      </c>
      <c r="F23" s="256">
        <f>AVERAGE(F$7:F$21)</f>
        <v>107.92734666666665</v>
      </c>
    </row>
    <row r="24" spans="1:13">
      <c r="A24" s="239" t="s">
        <v>109</v>
      </c>
      <c r="B24" s="240">
        <f>B21/B20-1</f>
        <v>1.5190811411634142E-2</v>
      </c>
      <c r="C24" s="240">
        <f>C21/C20-1</f>
        <v>-3.2439446366783198E-4</v>
      </c>
      <c r="D24" s="240">
        <f>D21/D20-1</f>
        <v>7.7574595164712434E-2</v>
      </c>
      <c r="E24" s="240">
        <f>E21/E20-1</f>
        <v>-2.6979982593559715E-2</v>
      </c>
      <c r="F24" s="240">
        <f>F21/F20-1</f>
        <v>2.2773186104687815E-2</v>
      </c>
      <c r="G24" s="104"/>
    </row>
    <row r="25" spans="1:13">
      <c r="A25" s="241" t="s">
        <v>402</v>
      </c>
      <c r="B25" s="242">
        <f>((B21/B16)^(1/5))-1</f>
        <v>6.4287184220286342E-3</v>
      </c>
      <c r="C25" s="242">
        <f>((C21/C16)^(1/5))-1</f>
        <v>6.8446615980517489E-3</v>
      </c>
      <c r="D25" s="242">
        <f>((D21/D16)^(1/5))-1</f>
        <v>6.797372227594356E-2</v>
      </c>
      <c r="E25" s="242">
        <f>((E21/E16)^(1/5))-1</f>
        <v>-2.8087740305571263E-4</v>
      </c>
      <c r="F25" s="242">
        <f>((F21/F16)^(1/5))-1</f>
        <v>1.2650398020384701E-2</v>
      </c>
      <c r="G25" s="104"/>
      <c r="H25" s="35"/>
      <c r="I25" s="75"/>
      <c r="J25" s="75"/>
      <c r="K25" s="75"/>
      <c r="L25" s="75"/>
      <c r="M25" s="75"/>
    </row>
    <row r="26" spans="1:13">
      <c r="A26" s="241" t="s">
        <v>403</v>
      </c>
      <c r="B26" s="242">
        <f>((B21/B11)^(1/10))-1</f>
        <v>2.1766248685600509E-2</v>
      </c>
      <c r="C26" s="242">
        <f>((C21/C11)^(1/10))-1</f>
        <v>2.0595283444950985E-2</v>
      </c>
      <c r="D26" s="242">
        <f>((D21/D11)^(1/10))-1</f>
        <v>3.6427215010122804E-2</v>
      </c>
      <c r="E26" s="242">
        <f>((E21/E11)^(1/10))-1</f>
        <v>2.5667290318007518E-2</v>
      </c>
      <c r="F26" s="242">
        <f>((F21/F11)^(1/10))-1</f>
        <v>2.569779636817815E-2</v>
      </c>
      <c r="G26" s="104"/>
      <c r="H26" s="35"/>
      <c r="I26" s="75"/>
      <c r="J26" s="75"/>
      <c r="K26" s="75"/>
      <c r="L26" s="75"/>
      <c r="M26" s="75"/>
    </row>
    <row r="27" spans="1:13">
      <c r="G27" s="75"/>
    </row>
    <row r="28" spans="1:13" s="127" customFormat="1" ht="11.25">
      <c r="A28" s="397" t="s">
        <v>115</v>
      </c>
      <c r="B28" s="397"/>
      <c r="C28" s="397"/>
      <c r="D28" s="397"/>
      <c r="E28" s="397"/>
      <c r="F28" s="397"/>
    </row>
    <row r="29" spans="1:13" s="127" customFormat="1" ht="11.25">
      <c r="A29" s="71" t="s">
        <v>457</v>
      </c>
      <c r="B29" s="71"/>
      <c r="C29" s="71"/>
      <c r="D29" s="71"/>
      <c r="E29" s="71"/>
      <c r="F29" s="71"/>
    </row>
    <row r="32" spans="1:13">
      <c r="C32" s="6"/>
      <c r="D32" s="6"/>
      <c r="E32" s="6"/>
      <c r="F32" s="6"/>
    </row>
    <row r="33" spans="1:2">
      <c r="A33" s="6"/>
      <c r="B33" s="6"/>
    </row>
  </sheetData>
  <mergeCells count="2">
    <mergeCell ref="A28:D28"/>
    <mergeCell ref="E28:F28"/>
  </mergeCells>
  <hyperlinks>
    <hyperlink ref="A1" location="Contents!B3" display="Return to the Table of Contents" xr:uid="{923E44A3-B5AD-4657-BFF5-C123021FF111}"/>
  </hyperlinks>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72"/>
  <dimension ref="A1:K29"/>
  <sheetViews>
    <sheetView showGridLines="0" workbookViewId="0">
      <selection activeCell="A3" sqref="A3"/>
    </sheetView>
  </sheetViews>
  <sheetFormatPr defaultColWidth="9" defaultRowHeight="12.75"/>
  <cols>
    <col min="1" max="1" width="10.625" style="5" customWidth="1"/>
    <col min="2" max="3" width="11.625" style="51" customWidth="1"/>
    <col min="4" max="5" width="11.625" style="1" customWidth="1"/>
    <col min="6" max="6" width="2.625" style="1" customWidth="1"/>
    <col min="7" max="7" width="10.625" style="51" customWidth="1"/>
    <col min="8" max="8" width="11.625" style="52" customWidth="1"/>
    <col min="9" max="11" width="11.625" style="1" customWidth="1"/>
    <col min="12" max="16384" width="9" style="1"/>
  </cols>
  <sheetData>
    <row r="1" spans="1:11">
      <c r="A1" s="12" t="s">
        <v>48</v>
      </c>
    </row>
    <row r="2" spans="1:11">
      <c r="A2" s="12"/>
    </row>
    <row r="3" spans="1:11" s="4" customFormat="1">
      <c r="A3" s="3" t="s">
        <v>71</v>
      </c>
      <c r="B3" s="48"/>
      <c r="C3" s="48"/>
      <c r="G3" s="48"/>
      <c r="H3" s="49"/>
    </row>
    <row r="6" spans="1:11" s="7" customFormat="1" ht="25.5">
      <c r="A6" s="220"/>
      <c r="B6" s="220" t="s">
        <v>318</v>
      </c>
      <c r="C6" s="220" t="s">
        <v>319</v>
      </c>
      <c r="D6" s="220" t="s">
        <v>320</v>
      </c>
      <c r="E6" s="220" t="s">
        <v>321</v>
      </c>
      <c r="F6" s="1"/>
      <c r="G6" s="249" t="s">
        <v>416</v>
      </c>
      <c r="H6" s="220" t="str">
        <f>B6</f>
        <v>Sponsored</v>
      </c>
      <c r="I6" s="220" t="str">
        <f>C6</f>
        <v>Unsponsored</v>
      </c>
      <c r="J6" s="220" t="str">
        <f>D6</f>
        <v>Share Volume (B)</v>
      </c>
      <c r="K6" s="220" t="str">
        <f>E6</f>
        <v>Dollar Volume ($B)</v>
      </c>
    </row>
    <row r="7" spans="1:11">
      <c r="A7" s="5">
        <v>2010</v>
      </c>
      <c r="B7" s="109">
        <v>2217</v>
      </c>
      <c r="C7" s="109">
        <v>1116</v>
      </c>
      <c r="D7" s="109">
        <v>147</v>
      </c>
      <c r="E7" s="109">
        <v>3500</v>
      </c>
      <c r="G7" s="244">
        <f t="shared" ref="G7:G20" si="0">A8</f>
        <v>2011</v>
      </c>
      <c r="H7" s="255">
        <f t="shared" ref="H7:H20" si="1">B8/B7-1</f>
        <v>3.247631935047357E-2</v>
      </c>
      <c r="I7" s="255">
        <f t="shared" ref="I7:I20" si="2">C8/C7-1</f>
        <v>0.10125448028673834</v>
      </c>
      <c r="J7" s="255">
        <f t="shared" ref="J7:J20" si="3">D8/D7-1</f>
        <v>6.6666666666666652E-2</v>
      </c>
      <c r="K7" s="255">
        <f t="shared" ref="K7:K20" si="4">E8/E7-1</f>
        <v>-9.4285714285714528E-3</v>
      </c>
    </row>
    <row r="8" spans="1:11">
      <c r="A8" s="244">
        <v>2011</v>
      </c>
      <c r="B8" s="254">
        <v>2289</v>
      </c>
      <c r="C8" s="254">
        <v>1229</v>
      </c>
      <c r="D8" s="254">
        <v>156.80000000000001</v>
      </c>
      <c r="E8" s="254">
        <v>3467</v>
      </c>
      <c r="G8" s="5">
        <f t="shared" si="0"/>
        <v>2012</v>
      </c>
      <c r="H8" s="68">
        <f t="shared" si="1"/>
        <v>-8.7374399301010097E-4</v>
      </c>
      <c r="I8" s="68">
        <f t="shared" si="2"/>
        <v>0.13181448331977208</v>
      </c>
      <c r="J8" s="68">
        <f t="shared" si="3"/>
        <v>-0.14859693877551028</v>
      </c>
      <c r="K8" s="68">
        <f t="shared" si="4"/>
        <v>-0.26882030573983273</v>
      </c>
    </row>
    <row r="9" spans="1:11">
      <c r="A9" s="5">
        <v>2012</v>
      </c>
      <c r="B9" s="109">
        <v>2287</v>
      </c>
      <c r="C9" s="109">
        <v>1391</v>
      </c>
      <c r="D9" s="109">
        <v>133.5</v>
      </c>
      <c r="E9" s="109">
        <v>2535</v>
      </c>
      <c r="G9" s="244">
        <f t="shared" si="0"/>
        <v>2013</v>
      </c>
      <c r="H9" s="255">
        <f t="shared" si="1"/>
        <v>-2.4923480542195064E-2</v>
      </c>
      <c r="I9" s="255">
        <f t="shared" si="2"/>
        <v>0.10136592379583043</v>
      </c>
      <c r="J9" s="255">
        <f t="shared" si="3"/>
        <v>2.2471910112360494E-3</v>
      </c>
      <c r="K9" s="255">
        <f t="shared" si="4"/>
        <v>-9.8619329388560661E-3</v>
      </c>
    </row>
    <row r="10" spans="1:11">
      <c r="A10" s="244">
        <v>2013</v>
      </c>
      <c r="B10" s="254">
        <v>2230</v>
      </c>
      <c r="C10" s="254">
        <v>1532</v>
      </c>
      <c r="D10" s="254">
        <v>133.80000000000001</v>
      </c>
      <c r="E10" s="254">
        <v>2510</v>
      </c>
      <c r="G10" s="5">
        <f t="shared" si="0"/>
        <v>2014</v>
      </c>
      <c r="H10" s="68">
        <f t="shared" si="1"/>
        <v>-3.4977578475336335E-2</v>
      </c>
      <c r="I10" s="68">
        <f t="shared" si="2"/>
        <v>4.4386422976501416E-2</v>
      </c>
      <c r="J10" s="68">
        <f t="shared" si="3"/>
        <v>7.1001494768310858E-2</v>
      </c>
      <c r="K10" s="68">
        <f t="shared" si="4"/>
        <v>0.26135458167330672</v>
      </c>
    </row>
    <row r="11" spans="1:11">
      <c r="A11" s="5">
        <v>2014</v>
      </c>
      <c r="B11" s="109">
        <v>2152</v>
      </c>
      <c r="C11" s="109">
        <v>1600</v>
      </c>
      <c r="D11" s="109">
        <v>143.30000000000001</v>
      </c>
      <c r="E11" s="109">
        <v>3166</v>
      </c>
      <c r="G11" s="244">
        <f t="shared" si="0"/>
        <v>2015</v>
      </c>
      <c r="H11" s="255">
        <f t="shared" si="1"/>
        <v>-8.1784386617100413E-2</v>
      </c>
      <c r="I11" s="255">
        <f t="shared" si="2"/>
        <v>1.6250000000000098E-2</v>
      </c>
      <c r="J11" s="255">
        <f t="shared" si="3"/>
        <v>8.8625261688764834E-2</v>
      </c>
      <c r="K11" s="255">
        <f t="shared" si="4"/>
        <v>-3.5691724573594485E-2</v>
      </c>
    </row>
    <row r="12" spans="1:11">
      <c r="A12" s="244">
        <v>2015</v>
      </c>
      <c r="B12" s="254">
        <v>1976</v>
      </c>
      <c r="C12" s="254">
        <v>1626</v>
      </c>
      <c r="D12" s="254">
        <v>156</v>
      </c>
      <c r="E12" s="254">
        <v>3053</v>
      </c>
      <c r="G12" s="5">
        <f t="shared" si="0"/>
        <v>2016</v>
      </c>
      <c r="H12" s="68">
        <f t="shared" si="1"/>
        <v>-5.0607287449392691E-2</v>
      </c>
      <c r="I12" s="68">
        <f t="shared" si="2"/>
        <v>-6.765067650676504E-2</v>
      </c>
      <c r="J12" s="68">
        <f t="shared" si="3"/>
        <v>-3.653846153846152E-2</v>
      </c>
      <c r="K12" s="68">
        <f t="shared" si="4"/>
        <v>-6.9112348509662636E-2</v>
      </c>
    </row>
    <row r="13" spans="1:11">
      <c r="A13" s="5">
        <v>2016</v>
      </c>
      <c r="B13" s="109">
        <v>1876</v>
      </c>
      <c r="C13" s="109">
        <v>1516</v>
      </c>
      <c r="D13" s="109">
        <v>150.30000000000001</v>
      </c>
      <c r="E13" s="109">
        <v>2842</v>
      </c>
      <c r="G13" s="244">
        <f t="shared" si="0"/>
        <v>2017</v>
      </c>
      <c r="H13" s="255">
        <f t="shared" si="1"/>
        <v>-0.11940298507462688</v>
      </c>
      <c r="I13" s="255">
        <f t="shared" si="2"/>
        <v>6.3984168865435453E-2</v>
      </c>
      <c r="J13" s="255">
        <f t="shared" si="3"/>
        <v>-9.8469727212242231E-2</v>
      </c>
      <c r="K13" s="255">
        <f t="shared" si="4"/>
        <v>0.17382125263898662</v>
      </c>
    </row>
    <row r="14" spans="1:11">
      <c r="A14" s="244">
        <v>2017</v>
      </c>
      <c r="B14" s="254">
        <v>1652</v>
      </c>
      <c r="C14" s="254">
        <v>1613</v>
      </c>
      <c r="D14" s="254">
        <v>135.5</v>
      </c>
      <c r="E14" s="254">
        <v>3336</v>
      </c>
      <c r="G14" s="5">
        <f t="shared" si="0"/>
        <v>2018</v>
      </c>
      <c r="H14" s="68">
        <f t="shared" si="1"/>
        <v>-4.4188861985472117E-2</v>
      </c>
      <c r="I14" s="68">
        <f t="shared" si="2"/>
        <v>-9.4234345939243624E-2</v>
      </c>
      <c r="J14" s="68">
        <f t="shared" si="3"/>
        <v>0.19483394833948342</v>
      </c>
      <c r="K14" s="68">
        <f t="shared" si="4"/>
        <v>0.28297362110311752</v>
      </c>
    </row>
    <row r="15" spans="1:11">
      <c r="A15" s="5">
        <v>2018</v>
      </c>
      <c r="B15" s="109">
        <v>1579</v>
      </c>
      <c r="C15" s="109">
        <v>1461</v>
      </c>
      <c r="D15" s="109">
        <v>161.9</v>
      </c>
      <c r="E15" s="109">
        <v>4280</v>
      </c>
      <c r="G15" s="244">
        <f t="shared" si="0"/>
        <v>2019</v>
      </c>
      <c r="H15" s="255">
        <f t="shared" si="1"/>
        <v>-8.233058898036727E-2</v>
      </c>
      <c r="I15" s="255">
        <f t="shared" si="2"/>
        <v>2.4640657084188833E-2</v>
      </c>
      <c r="J15" s="255">
        <f t="shared" si="3"/>
        <v>-6.1766522544781655E-4</v>
      </c>
      <c r="K15" s="255">
        <f t="shared" si="4"/>
        <v>-0.17990654205607481</v>
      </c>
    </row>
    <row r="16" spans="1:11">
      <c r="A16" s="244">
        <v>2019</v>
      </c>
      <c r="B16" s="254">
        <v>1449</v>
      </c>
      <c r="C16" s="254">
        <v>1497</v>
      </c>
      <c r="D16" s="254">
        <v>161.80000000000001</v>
      </c>
      <c r="E16" s="254">
        <v>3510</v>
      </c>
      <c r="G16" s="5">
        <f t="shared" si="0"/>
        <v>2020</v>
      </c>
      <c r="H16" s="68">
        <f t="shared" si="1"/>
        <v>-4.8309178743961567E-3</v>
      </c>
      <c r="I16" s="68">
        <f t="shared" si="2"/>
        <v>-3.2064128256513058E-2</v>
      </c>
      <c r="J16" s="68">
        <f t="shared" si="3"/>
        <v>0.54264524103831868</v>
      </c>
      <c r="K16" s="68">
        <f t="shared" si="4"/>
        <v>0.67561253561253554</v>
      </c>
    </row>
    <row r="17" spans="1:11">
      <c r="A17" s="5">
        <v>2020</v>
      </c>
      <c r="B17" s="109">
        <v>1442</v>
      </c>
      <c r="C17" s="109">
        <v>1449</v>
      </c>
      <c r="D17" s="109">
        <v>249.6</v>
      </c>
      <c r="E17" s="109">
        <v>5881.4</v>
      </c>
      <c r="G17" s="244">
        <f t="shared" si="0"/>
        <v>2021</v>
      </c>
      <c r="H17" s="255">
        <f t="shared" si="1"/>
        <v>-2.7045769764216354E-2</v>
      </c>
      <c r="I17" s="255">
        <f t="shared" si="2"/>
        <v>1.7943409247757058E-2</v>
      </c>
      <c r="J17" s="255">
        <f t="shared" si="3"/>
        <v>0.19911858974358987</v>
      </c>
      <c r="K17" s="255">
        <f t="shared" si="4"/>
        <v>0.36073043833100971</v>
      </c>
    </row>
    <row r="18" spans="1:11">
      <c r="A18" s="244">
        <v>2021</v>
      </c>
      <c r="B18" s="254">
        <v>1403</v>
      </c>
      <c r="C18" s="254">
        <v>1475</v>
      </c>
      <c r="D18" s="254">
        <v>299.3</v>
      </c>
      <c r="E18" s="254">
        <v>8003</v>
      </c>
      <c r="G18" s="5">
        <f t="shared" si="0"/>
        <v>2022</v>
      </c>
      <c r="H18" s="68">
        <f t="shared" si="1"/>
        <v>-4.2765502494654273E-2</v>
      </c>
      <c r="I18" s="68">
        <f t="shared" si="2"/>
        <v>-1.016949152542368E-2</v>
      </c>
      <c r="J18" s="68">
        <f t="shared" si="3"/>
        <v>-4.1095890410958957E-2</v>
      </c>
      <c r="K18" s="68">
        <f t="shared" si="4"/>
        <v>-0.32062976383856057</v>
      </c>
    </row>
    <row r="19" spans="1:11">
      <c r="A19" s="5">
        <v>2022</v>
      </c>
      <c r="B19" s="109">
        <v>1343</v>
      </c>
      <c r="C19" s="109">
        <v>1460</v>
      </c>
      <c r="D19" s="109">
        <v>287</v>
      </c>
      <c r="E19" s="109">
        <v>5437</v>
      </c>
      <c r="G19" s="244">
        <f t="shared" si="0"/>
        <v>2023</v>
      </c>
      <c r="H19" s="246">
        <f t="shared" si="1"/>
        <v>-5.2122114668652242E-2</v>
      </c>
      <c r="I19" s="246">
        <f t="shared" si="2"/>
        <v>-8.9041095890410871E-3</v>
      </c>
      <c r="J19" s="246">
        <f t="shared" si="3"/>
        <v>-0.32752613240418116</v>
      </c>
      <c r="K19" s="246">
        <f t="shared" si="4"/>
        <v>-0.2392863711605665</v>
      </c>
    </row>
    <row r="20" spans="1:11">
      <c r="A20" s="244">
        <v>2023</v>
      </c>
      <c r="B20" s="254">
        <v>1273</v>
      </c>
      <c r="C20" s="254">
        <v>1447</v>
      </c>
      <c r="D20" s="254">
        <v>193</v>
      </c>
      <c r="E20" s="254">
        <v>4136</v>
      </c>
      <c r="G20" s="92">
        <f t="shared" si="0"/>
        <v>2024</v>
      </c>
      <c r="H20" s="74">
        <f t="shared" si="1"/>
        <v>-3.6920659858601712E-2</v>
      </c>
      <c r="I20" s="74">
        <f t="shared" si="2"/>
        <v>-2.7643400138217533E-3</v>
      </c>
      <c r="J20" s="74">
        <f t="shared" si="3"/>
        <v>0.10880829015544036</v>
      </c>
      <c r="K20" s="74">
        <f t="shared" si="4"/>
        <v>0.28457446808510634</v>
      </c>
    </row>
    <row r="21" spans="1:11">
      <c r="A21" s="92">
        <v>2024</v>
      </c>
      <c r="B21" s="110">
        <v>1226</v>
      </c>
      <c r="C21" s="110">
        <v>1443</v>
      </c>
      <c r="D21" s="110">
        <v>214</v>
      </c>
      <c r="E21" s="110">
        <v>5313</v>
      </c>
    </row>
    <row r="22" spans="1:11">
      <c r="D22" s="53"/>
      <c r="G22" s="5"/>
      <c r="H22" s="51"/>
      <c r="I22" s="51"/>
    </row>
    <row r="23" spans="1:11">
      <c r="A23" s="239" t="s">
        <v>88</v>
      </c>
      <c r="B23" s="248">
        <f>AVERAGE(B$7:B$21)</f>
        <v>1759.6</v>
      </c>
      <c r="C23" s="248">
        <f>AVERAGE(C$7:C$21)</f>
        <v>1457</v>
      </c>
      <c r="D23" s="248">
        <f>AVERAGE(D$7:D$21)</f>
        <v>181.52</v>
      </c>
      <c r="E23" s="248">
        <f>AVERAGE(E$7:E$21)</f>
        <v>4064.6266666666666</v>
      </c>
      <c r="G23" s="1"/>
      <c r="H23" s="1"/>
    </row>
    <row r="24" spans="1:11">
      <c r="A24" s="239" t="s">
        <v>109</v>
      </c>
      <c r="B24" s="240">
        <f>B21/B20-1</f>
        <v>-3.6920659858601712E-2</v>
      </c>
      <c r="C24" s="240">
        <f>C21/C20-1</f>
        <v>-2.7643400138217533E-3</v>
      </c>
      <c r="D24" s="240">
        <f>D21/D20-1</f>
        <v>0.10880829015544036</v>
      </c>
      <c r="E24" s="240">
        <f>E21/E20-1</f>
        <v>0.28457446808510634</v>
      </c>
      <c r="F24" s="104"/>
      <c r="G24" s="1"/>
      <c r="H24" s="1"/>
    </row>
    <row r="25" spans="1:11">
      <c r="A25" s="241" t="s">
        <v>402</v>
      </c>
      <c r="B25" s="242">
        <f>((B21/B16)^(1/5))-1</f>
        <v>-3.2870975835167293E-2</v>
      </c>
      <c r="C25" s="242">
        <f>((C21/C16)^(1/5))-1</f>
        <v>-7.3208362988939069E-3</v>
      </c>
      <c r="D25" s="242">
        <f>((D21/D16)^(1/5))-1</f>
        <v>5.7516254049227999E-2</v>
      </c>
      <c r="E25" s="242">
        <f>((E21/E16)^(1/5))-1</f>
        <v>8.6441983843920767E-2</v>
      </c>
      <c r="F25" s="104"/>
      <c r="G25" s="35"/>
      <c r="H25" s="75"/>
      <c r="I25" s="75"/>
      <c r="J25" s="75"/>
      <c r="K25" s="75"/>
    </row>
    <row r="26" spans="1:11">
      <c r="A26" s="241" t="s">
        <v>403</v>
      </c>
      <c r="B26" s="242">
        <f>((B21/B11)^(1/10))-1</f>
        <v>-5.4710529569761079E-2</v>
      </c>
      <c r="C26" s="242">
        <f>((C21/C11)^(1/10))-1</f>
        <v>-1.0274784959187544E-2</v>
      </c>
      <c r="D26" s="242">
        <f>((D21/D11)^(1/10))-1</f>
        <v>4.0918574484423376E-2</v>
      </c>
      <c r="E26" s="242">
        <f>((E21/E11)^(1/10))-1</f>
        <v>5.3132197125504765E-2</v>
      </c>
      <c r="F26" s="104"/>
      <c r="G26" s="35"/>
      <c r="H26" s="75"/>
      <c r="I26" s="75"/>
      <c r="J26" s="75"/>
      <c r="K26" s="75"/>
    </row>
    <row r="27" spans="1:11">
      <c r="A27" s="1"/>
      <c r="B27" s="1"/>
      <c r="C27" s="1"/>
      <c r="F27" s="75"/>
      <c r="G27" s="1"/>
      <c r="H27" s="1"/>
    </row>
    <row r="28" spans="1:11" s="127" customFormat="1" ht="10.15" customHeight="1">
      <c r="A28" s="71" t="s">
        <v>275</v>
      </c>
      <c r="B28" s="71"/>
      <c r="C28" s="71"/>
      <c r="D28" s="397"/>
      <c r="E28" s="397"/>
    </row>
    <row r="29" spans="1:11" s="127" customFormat="1" ht="10.15" customHeight="1">
      <c r="A29" s="71" t="s">
        <v>458</v>
      </c>
      <c r="B29" s="71"/>
      <c r="C29" s="71"/>
      <c r="D29" s="71"/>
      <c r="E29" s="71"/>
    </row>
  </sheetData>
  <mergeCells count="1">
    <mergeCell ref="D28:E28"/>
  </mergeCells>
  <hyperlinks>
    <hyperlink ref="A1" location="Contents!B3" display="Return to the Table of Contents" xr:uid="{C38F3549-31FD-4F32-92DD-B92A20755935}"/>
  </hyperlink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3"/>
  <dimension ref="A1:R62"/>
  <sheetViews>
    <sheetView showGridLines="0" workbookViewId="0">
      <selection activeCell="A3" sqref="A3"/>
    </sheetView>
  </sheetViews>
  <sheetFormatPr defaultColWidth="10.625" defaultRowHeight="12.75" customHeight="1"/>
  <cols>
    <col min="1" max="1" width="10.625" style="5" customWidth="1"/>
    <col min="2" max="8" width="9.625" style="1" customWidth="1"/>
    <col min="9" max="9" width="2.625" style="1" customWidth="1"/>
    <col min="10" max="10" width="10.625" style="1" customWidth="1"/>
    <col min="11" max="17" width="9.625" style="1" customWidth="1"/>
    <col min="18" max="18" width="4.625" style="1" customWidth="1"/>
    <col min="19" max="16384" width="10.625" style="1"/>
  </cols>
  <sheetData>
    <row r="1" spans="1:18">
      <c r="A1" s="66" t="s">
        <v>48</v>
      </c>
    </row>
    <row r="2" spans="1:18" ht="12.75" customHeight="1">
      <c r="H2" s="170"/>
    </row>
    <row r="3" spans="1:18">
      <c r="A3" s="116" t="s">
        <v>361</v>
      </c>
      <c r="H3" s="135"/>
      <c r="I3" s="135"/>
      <c r="O3" s="5"/>
    </row>
    <row r="4" spans="1:18">
      <c r="A4" s="67"/>
      <c r="H4" s="135"/>
      <c r="I4" s="135"/>
    </row>
    <row r="6" spans="1:18" s="7" customFormat="1" ht="13.5" customHeight="1">
      <c r="A6" s="367" t="s">
        <v>415</v>
      </c>
      <c r="B6" s="345" t="s">
        <v>300</v>
      </c>
      <c r="C6" s="345" t="s">
        <v>283</v>
      </c>
      <c r="D6" s="345" t="s">
        <v>299</v>
      </c>
      <c r="E6" s="345" t="s">
        <v>354</v>
      </c>
      <c r="F6" s="345" t="s">
        <v>302</v>
      </c>
      <c r="G6" s="345" t="s">
        <v>37</v>
      </c>
      <c r="H6" s="345" t="s">
        <v>0</v>
      </c>
      <c r="I6" s="258"/>
      <c r="J6" s="367" t="s">
        <v>416</v>
      </c>
      <c r="K6" s="345" t="str">
        <f>B6</f>
        <v>UST</v>
      </c>
      <c r="L6" s="345" t="str">
        <f t="shared" ref="L6:Q6" si="0">C6</f>
        <v>MBS</v>
      </c>
      <c r="M6" s="345" t="str">
        <f t="shared" si="0"/>
        <v>Corporates</v>
      </c>
      <c r="N6" s="345" t="str">
        <f t="shared" si="0"/>
        <v>Munis</v>
      </c>
      <c r="O6" s="345" t="str">
        <f t="shared" si="0"/>
        <v>Agency</v>
      </c>
      <c r="P6" s="345" t="str">
        <f t="shared" si="0"/>
        <v>ABS</v>
      </c>
      <c r="Q6" s="345" t="str">
        <f t="shared" si="0"/>
        <v>Total</v>
      </c>
      <c r="R6" s="27"/>
    </row>
    <row r="7" spans="1:18">
      <c r="A7" s="5">
        <v>2010</v>
      </c>
      <c r="B7" s="85">
        <v>2319.7425678</v>
      </c>
      <c r="C7" s="85">
        <v>2012.583452506</v>
      </c>
      <c r="D7" s="85">
        <v>1112.0758400000002</v>
      </c>
      <c r="E7" s="85">
        <v>433.25538</v>
      </c>
      <c r="F7" s="85">
        <v>1362.1393009999999</v>
      </c>
      <c r="G7" s="85">
        <v>125.91620456794001</v>
      </c>
      <c r="H7" s="85">
        <f>SUM(B7:G7)</f>
        <v>7365.7127458739405</v>
      </c>
      <c r="I7" s="258"/>
      <c r="R7" s="8"/>
    </row>
    <row r="8" spans="1:18">
      <c r="A8" s="304">
        <v>2011</v>
      </c>
      <c r="B8" s="305">
        <v>2103.2763703999999</v>
      </c>
      <c r="C8" s="305">
        <v>1724.7877683860002</v>
      </c>
      <c r="D8" s="305">
        <v>1059.7065500000001</v>
      </c>
      <c r="E8" s="305">
        <v>295.11228999999997</v>
      </c>
      <c r="F8" s="305">
        <v>1025.2726619999999</v>
      </c>
      <c r="G8" s="305">
        <v>150.97978273380002</v>
      </c>
      <c r="H8" s="305">
        <f t="shared" ref="H8:H21" si="1">SUM(B8:G8)</f>
        <v>6359.1354235198005</v>
      </c>
      <c r="I8" s="258"/>
      <c r="J8" s="304">
        <f t="shared" ref="J8:J21" si="2">A8</f>
        <v>2011</v>
      </c>
      <c r="K8" s="306">
        <f t="shared" ref="K8:K21" si="3">B8/B7-1</f>
        <v>-9.3314749836785782E-2</v>
      </c>
      <c r="L8" s="306">
        <f t="shared" ref="L8:L21" si="4">C8/C7-1</f>
        <v>-0.14299813692776142</v>
      </c>
      <c r="M8" s="306">
        <f t="shared" ref="M8:M21" si="5">D8/D7-1</f>
        <v>-4.7091473545545326E-2</v>
      </c>
      <c r="N8" s="306">
        <f t="shared" ref="N8:N21" si="6">E8/E7-1</f>
        <v>-0.3188491046550882</v>
      </c>
      <c r="O8" s="306">
        <f t="shared" ref="O8:O21" si="7">F8/F7-1</f>
        <v>-0.2473070402951395</v>
      </c>
      <c r="P8" s="306">
        <f t="shared" ref="P8:P21" si="8">G8/G7-1</f>
        <v>0.19904966363830146</v>
      </c>
      <c r="Q8" s="306">
        <f t="shared" ref="Q8:Q21" si="9">H8/H7-1</f>
        <v>-0.13665715146412616</v>
      </c>
      <c r="R8" s="8"/>
    </row>
    <row r="9" spans="1:18">
      <c r="A9" s="5">
        <v>2012</v>
      </c>
      <c r="B9" s="85">
        <v>2304.5617013000001</v>
      </c>
      <c r="C9" s="85">
        <v>2195.1216007339999</v>
      </c>
      <c r="D9" s="85">
        <v>1411.8420499999997</v>
      </c>
      <c r="E9" s="85">
        <v>382.67667000000006</v>
      </c>
      <c r="F9" s="85">
        <v>925.53225800000007</v>
      </c>
      <c r="G9" s="85">
        <v>259.00756750238003</v>
      </c>
      <c r="H9" s="85">
        <f t="shared" si="1"/>
        <v>7478.7418475363793</v>
      </c>
      <c r="I9" s="258"/>
      <c r="J9" s="90">
        <f t="shared" si="2"/>
        <v>2012</v>
      </c>
      <c r="K9" s="75">
        <f t="shared" si="3"/>
        <v>9.5700847369725395E-2</v>
      </c>
      <c r="L9" s="75">
        <f t="shared" si="4"/>
        <v>0.27269084403823363</v>
      </c>
      <c r="M9" s="75">
        <f t="shared" si="5"/>
        <v>0.33229529439069672</v>
      </c>
      <c r="N9" s="75">
        <f t="shared" si="6"/>
        <v>0.29671546379854297</v>
      </c>
      <c r="O9" s="75">
        <f t="shared" si="7"/>
        <v>-9.7281833112994653E-2</v>
      </c>
      <c r="P9" s="75">
        <f t="shared" si="8"/>
        <v>0.7155115924298896</v>
      </c>
      <c r="Q9" s="75">
        <f t="shared" si="9"/>
        <v>0.17606267982210588</v>
      </c>
      <c r="R9" s="8"/>
    </row>
    <row r="10" spans="1:18">
      <c r="A10" s="304">
        <v>2013</v>
      </c>
      <c r="B10" s="305">
        <v>2140.0044921000003</v>
      </c>
      <c r="C10" s="305">
        <v>2120.1981673079999</v>
      </c>
      <c r="D10" s="305">
        <v>1443.4929199999999</v>
      </c>
      <c r="E10" s="305">
        <v>335.41756999999996</v>
      </c>
      <c r="F10" s="305">
        <v>652.91983400000004</v>
      </c>
      <c r="G10" s="305">
        <v>304.12180557444003</v>
      </c>
      <c r="H10" s="305">
        <f t="shared" si="1"/>
        <v>6996.1547889824396</v>
      </c>
      <c r="I10" s="258"/>
      <c r="J10" s="304">
        <f t="shared" si="2"/>
        <v>2013</v>
      </c>
      <c r="K10" s="306">
        <f t="shared" si="3"/>
        <v>-7.1404991720192768E-2</v>
      </c>
      <c r="L10" s="306">
        <f t="shared" si="4"/>
        <v>-3.4131791788184929E-2</v>
      </c>
      <c r="M10" s="306">
        <f t="shared" si="5"/>
        <v>2.2418138062965554E-2</v>
      </c>
      <c r="N10" s="306">
        <f t="shared" si="6"/>
        <v>-0.12349616191653412</v>
      </c>
      <c r="O10" s="306">
        <f t="shared" si="7"/>
        <v>-0.29454664777335082</v>
      </c>
      <c r="P10" s="306">
        <f t="shared" si="8"/>
        <v>0.1741811581302366</v>
      </c>
      <c r="Q10" s="306">
        <f t="shared" si="9"/>
        <v>-6.4527840162434735E-2</v>
      </c>
      <c r="R10" s="8"/>
    </row>
    <row r="11" spans="1:18">
      <c r="A11" s="5">
        <v>2014</v>
      </c>
      <c r="B11" s="85">
        <v>2215.4705999000007</v>
      </c>
      <c r="C11" s="85">
        <v>1439.6437989799999</v>
      </c>
      <c r="D11" s="85">
        <v>1501.2255499999999</v>
      </c>
      <c r="E11" s="85">
        <v>339.12032000000005</v>
      </c>
      <c r="F11" s="85">
        <v>558.68978000000004</v>
      </c>
      <c r="G11" s="85">
        <v>393.35481167372996</v>
      </c>
      <c r="H11" s="85">
        <f t="shared" si="1"/>
        <v>6447.5048605537304</v>
      </c>
      <c r="I11" s="258"/>
      <c r="J11" s="90">
        <f t="shared" si="2"/>
        <v>2014</v>
      </c>
      <c r="K11" s="75">
        <f t="shared" si="3"/>
        <v>3.5264462331078938E-2</v>
      </c>
      <c r="L11" s="75">
        <f t="shared" si="4"/>
        <v>-0.32098620724311577</v>
      </c>
      <c r="M11" s="75">
        <f t="shared" si="5"/>
        <v>3.9995090519737264E-2</v>
      </c>
      <c r="N11" s="75">
        <f t="shared" si="6"/>
        <v>1.1039224927901437E-2</v>
      </c>
      <c r="O11" s="75">
        <f t="shared" si="7"/>
        <v>-0.14432101629187144</v>
      </c>
      <c r="P11" s="75">
        <f t="shared" si="8"/>
        <v>0.29341206208723603</v>
      </c>
      <c r="Q11" s="75">
        <f t="shared" si="9"/>
        <v>-7.842163945439351E-2</v>
      </c>
      <c r="R11" s="8"/>
    </row>
    <row r="12" spans="1:18">
      <c r="A12" s="304">
        <v>2015</v>
      </c>
      <c r="B12" s="305">
        <v>2122.5170975999999</v>
      </c>
      <c r="C12" s="305">
        <v>1800.7036179695001</v>
      </c>
      <c r="D12" s="305">
        <v>1531.1475100000002</v>
      </c>
      <c r="E12" s="305">
        <v>405.11235999999991</v>
      </c>
      <c r="F12" s="305">
        <v>645.47629999999992</v>
      </c>
      <c r="G12" s="305">
        <v>333.39740789386991</v>
      </c>
      <c r="H12" s="305">
        <f t="shared" si="1"/>
        <v>6838.3542934633706</v>
      </c>
      <c r="I12" s="258"/>
      <c r="J12" s="304">
        <f t="shared" si="2"/>
        <v>2015</v>
      </c>
      <c r="K12" s="306">
        <f t="shared" si="3"/>
        <v>-4.1956549684837308E-2</v>
      </c>
      <c r="L12" s="306">
        <f t="shared" si="4"/>
        <v>0.25079802326472289</v>
      </c>
      <c r="M12" s="306">
        <f t="shared" si="5"/>
        <v>1.9931688479456255E-2</v>
      </c>
      <c r="N12" s="306">
        <f t="shared" si="6"/>
        <v>0.19459771682215865</v>
      </c>
      <c r="O12" s="306">
        <f t="shared" si="7"/>
        <v>0.15533937277320486</v>
      </c>
      <c r="P12" s="306">
        <f t="shared" si="8"/>
        <v>-0.15242575405329473</v>
      </c>
      <c r="Q12" s="306">
        <f t="shared" si="9"/>
        <v>6.062026184747582E-2</v>
      </c>
      <c r="R12" s="8"/>
    </row>
    <row r="13" spans="1:18">
      <c r="A13" s="5">
        <v>2016</v>
      </c>
      <c r="B13" s="85">
        <v>2169.4434141000002</v>
      </c>
      <c r="C13" s="85">
        <v>2044.186751105</v>
      </c>
      <c r="D13" s="85">
        <v>1564.70937</v>
      </c>
      <c r="E13" s="85">
        <v>451.92968000000002</v>
      </c>
      <c r="F13" s="85">
        <v>927.87087599999995</v>
      </c>
      <c r="G13" s="85">
        <v>325.41972866557001</v>
      </c>
      <c r="H13" s="85">
        <f t="shared" si="1"/>
        <v>7483.5598198705711</v>
      </c>
      <c r="I13" s="258"/>
      <c r="J13" s="90">
        <f t="shared" si="2"/>
        <v>2016</v>
      </c>
      <c r="K13" s="75">
        <f t="shared" si="3"/>
        <v>2.2108804943461458E-2</v>
      </c>
      <c r="L13" s="75">
        <f t="shared" si="4"/>
        <v>0.13521555169087462</v>
      </c>
      <c r="M13" s="75">
        <f t="shared" si="5"/>
        <v>2.1919416503508371E-2</v>
      </c>
      <c r="N13" s="75">
        <f t="shared" si="6"/>
        <v>0.11556625919781882</v>
      </c>
      <c r="O13" s="75">
        <f t="shared" si="7"/>
        <v>0.43749797784984534</v>
      </c>
      <c r="P13" s="75">
        <f t="shared" si="8"/>
        <v>-2.3928438072438274E-2</v>
      </c>
      <c r="Q13" s="75">
        <f t="shared" si="9"/>
        <v>9.4350994218585393E-2</v>
      </c>
      <c r="R13" s="8"/>
    </row>
    <row r="14" spans="1:18">
      <c r="A14" s="304">
        <v>2017</v>
      </c>
      <c r="B14" s="305">
        <v>2224.3394599999997</v>
      </c>
      <c r="C14" s="305">
        <v>2003.3803747729996</v>
      </c>
      <c r="D14" s="305">
        <v>1686.2594899999999</v>
      </c>
      <c r="E14" s="305">
        <v>449.00157000000002</v>
      </c>
      <c r="F14" s="305">
        <v>731.3136750000001</v>
      </c>
      <c r="G14" s="305">
        <v>550.29532611819991</v>
      </c>
      <c r="H14" s="305">
        <f t="shared" si="1"/>
        <v>7644.5898958912003</v>
      </c>
      <c r="I14" s="258"/>
      <c r="J14" s="304">
        <f t="shared" si="2"/>
        <v>2017</v>
      </c>
      <c r="K14" s="306">
        <f t="shared" si="3"/>
        <v>2.5304207311059645E-2</v>
      </c>
      <c r="L14" s="306">
        <f t="shared" si="4"/>
        <v>-1.9962156740298886E-2</v>
      </c>
      <c r="M14" s="306">
        <f t="shared" si="5"/>
        <v>7.7682234369184977E-2</v>
      </c>
      <c r="N14" s="306">
        <f t="shared" si="6"/>
        <v>-6.4791274607146621E-3</v>
      </c>
      <c r="O14" s="306">
        <f t="shared" si="7"/>
        <v>-0.21183680411152361</v>
      </c>
      <c r="P14" s="306">
        <f t="shared" si="8"/>
        <v>0.69103246559378673</v>
      </c>
      <c r="Q14" s="306">
        <f t="shared" si="9"/>
        <v>2.1517844434550737E-2</v>
      </c>
      <c r="R14" s="8"/>
    </row>
    <row r="15" spans="1:18">
      <c r="A15" s="5">
        <v>2018</v>
      </c>
      <c r="B15" s="85">
        <v>2684.6574052000001</v>
      </c>
      <c r="C15" s="85">
        <v>1872.9520979680003</v>
      </c>
      <c r="D15" s="85">
        <v>1390.94415</v>
      </c>
      <c r="E15" s="85">
        <v>346.85789999999997</v>
      </c>
      <c r="F15" s="85">
        <v>653.58799999999997</v>
      </c>
      <c r="G15" s="85">
        <v>516.92461339800002</v>
      </c>
      <c r="H15" s="85">
        <f t="shared" si="1"/>
        <v>7465.9241665660011</v>
      </c>
      <c r="I15" s="258"/>
      <c r="J15" s="90">
        <f t="shared" si="2"/>
        <v>2018</v>
      </c>
      <c r="K15" s="75">
        <f t="shared" si="3"/>
        <v>0.20694590617926667</v>
      </c>
      <c r="L15" s="75">
        <f t="shared" si="4"/>
        <v>-6.5104100273408072E-2</v>
      </c>
      <c r="M15" s="75">
        <f t="shared" si="5"/>
        <v>-0.17513042432158521</v>
      </c>
      <c r="N15" s="75">
        <f t="shared" si="6"/>
        <v>-0.22749067447581539</v>
      </c>
      <c r="O15" s="75">
        <f t="shared" si="7"/>
        <v>-0.10628226663476537</v>
      </c>
      <c r="P15" s="75">
        <f t="shared" si="8"/>
        <v>-6.0641461296060628E-2</v>
      </c>
      <c r="Q15" s="75">
        <f t="shared" si="9"/>
        <v>-2.3371525714051433E-2</v>
      </c>
      <c r="R15" s="8"/>
    </row>
    <row r="16" spans="1:18">
      <c r="A16" s="304">
        <v>2019</v>
      </c>
      <c r="B16" s="305">
        <v>2935.4795173000002</v>
      </c>
      <c r="C16" s="305">
        <v>2118.9339394210001</v>
      </c>
      <c r="D16" s="305">
        <v>1464.2812399999998</v>
      </c>
      <c r="E16" s="305">
        <v>426.37437999999997</v>
      </c>
      <c r="F16" s="305">
        <v>989.32895999999994</v>
      </c>
      <c r="G16" s="305">
        <v>434.65633512000005</v>
      </c>
      <c r="H16" s="305">
        <f t="shared" si="1"/>
        <v>8369.0543718410008</v>
      </c>
      <c r="I16" s="258"/>
      <c r="J16" s="304">
        <f t="shared" si="2"/>
        <v>2019</v>
      </c>
      <c r="K16" s="306">
        <f t="shared" si="3"/>
        <v>9.3427977668276929E-2</v>
      </c>
      <c r="L16" s="306">
        <f t="shared" si="4"/>
        <v>0.13133376006779351</v>
      </c>
      <c r="M16" s="306">
        <f t="shared" si="5"/>
        <v>5.2724683446132348E-2</v>
      </c>
      <c r="N16" s="306">
        <f t="shared" si="6"/>
        <v>0.22924800040592985</v>
      </c>
      <c r="O16" s="306">
        <f t="shared" si="7"/>
        <v>0.51368899061794271</v>
      </c>
      <c r="P16" s="306">
        <f t="shared" si="8"/>
        <v>-0.15914947004982039</v>
      </c>
      <c r="Q16" s="306">
        <f t="shared" si="9"/>
        <v>0.12096696740095614</v>
      </c>
      <c r="R16" s="46"/>
    </row>
    <row r="17" spans="1:18">
      <c r="A17" s="90">
        <v>2020</v>
      </c>
      <c r="B17" s="85">
        <v>3895.8000112999998</v>
      </c>
      <c r="C17" s="85">
        <v>4270.9707915359995</v>
      </c>
      <c r="D17" s="85">
        <v>2377.07042</v>
      </c>
      <c r="E17" s="85">
        <v>485.22356000000002</v>
      </c>
      <c r="F17" s="85">
        <v>1251.3196749999997</v>
      </c>
      <c r="G17" s="85">
        <v>304.283455</v>
      </c>
      <c r="H17" s="85">
        <f t="shared" si="1"/>
        <v>12584.667912836001</v>
      </c>
      <c r="I17" s="258"/>
      <c r="J17" s="90">
        <f t="shared" si="2"/>
        <v>2020</v>
      </c>
      <c r="K17" s="75">
        <f t="shared" si="3"/>
        <v>0.32714263149868095</v>
      </c>
      <c r="L17" s="75">
        <f t="shared" si="4"/>
        <v>1.0156224373389597</v>
      </c>
      <c r="M17" s="75">
        <f t="shared" si="5"/>
        <v>0.62337012526364144</v>
      </c>
      <c r="N17" s="75">
        <f t="shared" si="6"/>
        <v>0.13802231738220305</v>
      </c>
      <c r="O17" s="75">
        <f t="shared" si="7"/>
        <v>0.26481658335362979</v>
      </c>
      <c r="P17" s="75">
        <f t="shared" si="8"/>
        <v>-0.29994473699320789</v>
      </c>
      <c r="Q17" s="75">
        <f t="shared" si="9"/>
        <v>0.50371444056799231</v>
      </c>
      <c r="R17" s="46"/>
    </row>
    <row r="18" spans="1:18">
      <c r="A18" s="304">
        <v>2021</v>
      </c>
      <c r="B18" s="305">
        <v>5139.1373680999995</v>
      </c>
      <c r="C18" s="305">
        <v>4584.4066169180005</v>
      </c>
      <c r="D18" s="305">
        <v>2060.14147</v>
      </c>
      <c r="E18" s="305">
        <v>483.40661999999998</v>
      </c>
      <c r="F18" s="305">
        <v>631.83285999999998</v>
      </c>
      <c r="G18" s="305">
        <v>581.89070700000002</v>
      </c>
      <c r="H18" s="305">
        <f t="shared" si="1"/>
        <v>13480.815642018002</v>
      </c>
      <c r="I18" s="258"/>
      <c r="J18" s="304">
        <f t="shared" si="2"/>
        <v>2021</v>
      </c>
      <c r="K18" s="306">
        <f t="shared" si="3"/>
        <v>0.31914814754187226</v>
      </c>
      <c r="L18" s="306">
        <f t="shared" si="4"/>
        <v>7.3387489795798455E-2</v>
      </c>
      <c r="M18" s="306">
        <f t="shared" si="5"/>
        <v>-0.13332753936671338</v>
      </c>
      <c r="N18" s="306">
        <f t="shared" si="6"/>
        <v>-3.7445420003926477E-3</v>
      </c>
      <c r="O18" s="306">
        <f t="shared" si="7"/>
        <v>-0.49506679018692801</v>
      </c>
      <c r="P18" s="306">
        <f t="shared" si="8"/>
        <v>0.91233107629857835</v>
      </c>
      <c r="Q18" s="306">
        <f t="shared" si="9"/>
        <v>7.1209485652613536E-2</v>
      </c>
      <c r="R18" s="46"/>
    </row>
    <row r="19" spans="1:18">
      <c r="A19" s="90">
        <v>2022</v>
      </c>
      <c r="B19" s="85">
        <v>3826.8283677999993</v>
      </c>
      <c r="C19" s="85">
        <v>2146.0889349009999</v>
      </c>
      <c r="D19" s="85">
        <v>1403.7787699999999</v>
      </c>
      <c r="E19" s="85">
        <v>391.61678999999992</v>
      </c>
      <c r="F19" s="85">
        <v>793.94797499999993</v>
      </c>
      <c r="G19" s="85">
        <v>302.80658899999997</v>
      </c>
      <c r="H19" s="85">
        <f t="shared" si="1"/>
        <v>8865.0674267009981</v>
      </c>
      <c r="I19" s="258"/>
      <c r="J19" s="90">
        <f t="shared" si="2"/>
        <v>2022</v>
      </c>
      <c r="K19" s="75">
        <f t="shared" si="3"/>
        <v>-0.25535589074653919</v>
      </c>
      <c r="L19" s="75">
        <f t="shared" si="4"/>
        <v>-0.53187203617994738</v>
      </c>
      <c r="M19" s="75">
        <f t="shared" si="5"/>
        <v>-0.31860079007098485</v>
      </c>
      <c r="N19" s="75">
        <f t="shared" si="6"/>
        <v>-0.18988120187514201</v>
      </c>
      <c r="O19" s="75">
        <f t="shared" si="7"/>
        <v>0.25657911334336103</v>
      </c>
      <c r="P19" s="75">
        <f t="shared" si="8"/>
        <v>-0.47961604239883493</v>
      </c>
      <c r="Q19" s="75">
        <f t="shared" si="9"/>
        <v>-0.34239383861391137</v>
      </c>
      <c r="R19" s="46"/>
    </row>
    <row r="20" spans="1:18">
      <c r="A20" s="304">
        <v>2023</v>
      </c>
      <c r="B20" s="305">
        <v>3517.9552149000006</v>
      </c>
      <c r="C20" s="305">
        <v>1311.5822881274191</v>
      </c>
      <c r="D20" s="305">
        <v>1507.59013</v>
      </c>
      <c r="E20" s="305">
        <v>385.48754999999994</v>
      </c>
      <c r="F20" s="305">
        <v>1288.3320909999998</v>
      </c>
      <c r="G20" s="305">
        <v>270.858656862472</v>
      </c>
      <c r="H20" s="305">
        <f t="shared" si="1"/>
        <v>8281.8059308898919</v>
      </c>
      <c r="I20" s="258"/>
      <c r="J20" s="304">
        <f t="shared" si="2"/>
        <v>2023</v>
      </c>
      <c r="K20" s="306">
        <f t="shared" si="3"/>
        <v>-8.0712570100855197E-2</v>
      </c>
      <c r="L20" s="306">
        <f t="shared" si="4"/>
        <v>-0.38884998342907773</v>
      </c>
      <c r="M20" s="306">
        <f t="shared" si="5"/>
        <v>7.395136770732047E-2</v>
      </c>
      <c r="N20" s="306">
        <f t="shared" si="6"/>
        <v>-1.5651116490689732E-2</v>
      </c>
      <c r="O20" s="306">
        <f t="shared" si="7"/>
        <v>0.62269082051629376</v>
      </c>
      <c r="P20" s="306">
        <f t="shared" si="8"/>
        <v>-0.10550606657217743</v>
      </c>
      <c r="Q20" s="306">
        <f t="shared" si="9"/>
        <v>-6.5793238532440346E-2</v>
      </c>
      <c r="R20" s="46"/>
    </row>
    <row r="21" spans="1:18">
      <c r="A21" s="95">
        <v>2024</v>
      </c>
      <c r="B21" s="91">
        <v>4671.0429658000003</v>
      </c>
      <c r="C21" s="91">
        <v>1595.0044445253088</v>
      </c>
      <c r="D21" s="91">
        <v>1968.9364399999999</v>
      </c>
      <c r="E21" s="91">
        <v>513.62893000000008</v>
      </c>
      <c r="F21" s="91">
        <v>1295.7885269999997</v>
      </c>
      <c r="G21" s="91">
        <v>388.09563075111106</v>
      </c>
      <c r="H21" s="91">
        <f t="shared" si="1"/>
        <v>10432.49693807642</v>
      </c>
      <c r="I21" s="258"/>
      <c r="J21" s="95">
        <f t="shared" si="2"/>
        <v>2024</v>
      </c>
      <c r="K21" s="74">
        <f t="shared" si="3"/>
        <v>0.32777215185008446</v>
      </c>
      <c r="L21" s="74">
        <f t="shared" si="4"/>
        <v>0.21609178391890227</v>
      </c>
      <c r="M21" s="74">
        <f t="shared" si="5"/>
        <v>0.30601574049838054</v>
      </c>
      <c r="N21" s="74">
        <f t="shared" si="6"/>
        <v>0.33241379650263725</v>
      </c>
      <c r="O21" s="74">
        <f t="shared" si="7"/>
        <v>5.7876661243547733E-3</v>
      </c>
      <c r="P21" s="74">
        <f t="shared" si="8"/>
        <v>0.4328345095064321</v>
      </c>
      <c r="Q21" s="74">
        <f t="shared" si="9"/>
        <v>0.259688650655864</v>
      </c>
      <c r="R21" s="46"/>
    </row>
    <row r="22" spans="1:18">
      <c r="B22" s="18"/>
      <c r="C22" s="18"/>
      <c r="D22" s="18"/>
      <c r="E22" s="18"/>
      <c r="F22" s="18"/>
      <c r="G22" s="18"/>
      <c r="H22" s="50"/>
      <c r="I22" s="258"/>
      <c r="J22" s="5"/>
      <c r="K22" s="18"/>
      <c r="L22" s="18"/>
      <c r="M22" s="18"/>
      <c r="N22" s="18"/>
      <c r="O22" s="18"/>
      <c r="P22" s="18"/>
      <c r="Q22" s="18"/>
      <c r="R22" s="6"/>
    </row>
    <row r="23" spans="1:18" ht="12.75" customHeight="1">
      <c r="A23" s="299" t="s">
        <v>88</v>
      </c>
      <c r="B23" s="300">
        <f>AVERAGE(B$7:B$21)</f>
        <v>2951.3504369066668</v>
      </c>
      <c r="C23" s="300">
        <f t="shared" ref="C23:G23" si="10">AVERAGE(C$7:C$21)</f>
        <v>2216.0363096772148</v>
      </c>
      <c r="D23" s="300">
        <f t="shared" si="10"/>
        <v>1565.5467933333334</v>
      </c>
      <c r="E23" s="300">
        <f t="shared" si="10"/>
        <v>408.28143799999998</v>
      </c>
      <c r="F23" s="300">
        <f t="shared" si="10"/>
        <v>915.55685159999996</v>
      </c>
      <c r="G23" s="300">
        <f t="shared" si="10"/>
        <v>349.46724145743428</v>
      </c>
      <c r="H23" s="300">
        <f>AVERAGE(H$7:H$21)</f>
        <v>8406.2390709746505</v>
      </c>
      <c r="R23" s="6"/>
    </row>
    <row r="24" spans="1:18" ht="12.75" customHeight="1">
      <c r="A24" s="299" t="s">
        <v>109</v>
      </c>
      <c r="B24" s="301">
        <f>B21/B20-1</f>
        <v>0.32777215185008446</v>
      </c>
      <c r="C24" s="301">
        <f t="shared" ref="C24:G24" si="11">C21/C20-1</f>
        <v>0.21609178391890227</v>
      </c>
      <c r="D24" s="301">
        <f t="shared" si="11"/>
        <v>0.30601574049838054</v>
      </c>
      <c r="E24" s="301">
        <f t="shared" si="11"/>
        <v>0.33241379650263725</v>
      </c>
      <c r="F24" s="301">
        <f t="shared" si="11"/>
        <v>5.7876661243547733E-3</v>
      </c>
      <c r="G24" s="301">
        <f t="shared" si="11"/>
        <v>0.4328345095064321</v>
      </c>
      <c r="H24" s="301">
        <f>H21/H20-1</f>
        <v>0.259688650655864</v>
      </c>
      <c r="I24" s="76"/>
      <c r="R24" s="6"/>
    </row>
    <row r="25" spans="1:18" ht="12.75" customHeight="1">
      <c r="A25" s="302" t="s">
        <v>402</v>
      </c>
      <c r="B25" s="303">
        <f>((B21/B16)^(1/5))-1</f>
        <v>9.7354531877594797E-2</v>
      </c>
      <c r="C25" s="303">
        <f t="shared" ref="C25:H25" si="12">((C21/C16)^(1/5))-1</f>
        <v>-5.5223905061241196E-2</v>
      </c>
      <c r="D25" s="303">
        <f t="shared" si="12"/>
        <v>6.1014794627032076E-2</v>
      </c>
      <c r="E25" s="303">
        <f t="shared" si="12"/>
        <v>3.7938628680446396E-2</v>
      </c>
      <c r="F25" s="303">
        <f t="shared" si="12"/>
        <v>5.5452472608338299E-2</v>
      </c>
      <c r="G25" s="303">
        <f t="shared" si="12"/>
        <v>-2.240595386970079E-2</v>
      </c>
      <c r="H25" s="303">
        <f t="shared" si="12"/>
        <v>4.5062767313862606E-2</v>
      </c>
      <c r="I25" s="76"/>
      <c r="J25" s="35"/>
      <c r="K25" s="75"/>
      <c r="L25" s="75"/>
      <c r="M25" s="75"/>
      <c r="N25" s="75"/>
      <c r="O25" s="75"/>
      <c r="P25" s="75"/>
      <c r="Q25" s="75"/>
    </row>
    <row r="26" spans="1:18" ht="12.75" customHeight="1">
      <c r="A26" s="302" t="s">
        <v>403</v>
      </c>
      <c r="B26" s="303">
        <f>((B21/B11)^(1/10))-1</f>
        <v>7.7444198641628548E-2</v>
      </c>
      <c r="C26" s="303">
        <f t="shared" ref="C26:H26" si="13">((C21/C11)^(1/10))-1</f>
        <v>1.0300771574910383E-2</v>
      </c>
      <c r="D26" s="303">
        <f t="shared" si="13"/>
        <v>2.7492297586438896E-2</v>
      </c>
      <c r="E26" s="303">
        <f t="shared" si="13"/>
        <v>4.2388391869393027E-2</v>
      </c>
      <c r="F26" s="303">
        <f t="shared" si="13"/>
        <v>8.7768154695430312E-2</v>
      </c>
      <c r="G26" s="303">
        <f t="shared" si="13"/>
        <v>-1.345119813122686E-3</v>
      </c>
      <c r="H26" s="303">
        <f t="shared" si="13"/>
        <v>4.9299965953174762E-2</v>
      </c>
      <c r="I26" s="75"/>
      <c r="J26" s="35"/>
      <c r="K26" s="75"/>
      <c r="L26" s="75"/>
      <c r="M26" s="75"/>
      <c r="N26" s="75"/>
      <c r="O26" s="75"/>
      <c r="P26" s="75"/>
      <c r="Q26" s="75"/>
    </row>
    <row r="27" spans="1:18" ht="12.75" customHeight="1">
      <c r="A27" s="35"/>
      <c r="B27" s="75"/>
      <c r="C27" s="75"/>
      <c r="D27" s="75"/>
      <c r="E27" s="75"/>
      <c r="F27" s="75"/>
      <c r="G27" s="75"/>
      <c r="H27" s="75"/>
      <c r="I27" s="75"/>
      <c r="J27" s="35"/>
      <c r="K27" s="75"/>
      <c r="L27" s="75"/>
      <c r="M27" s="75"/>
      <c r="N27" s="75"/>
      <c r="O27" s="75"/>
      <c r="P27" s="75"/>
      <c r="Q27" s="75"/>
    </row>
    <row r="28" spans="1:18" s="127" customFormat="1" ht="11.25">
      <c r="A28" s="117" t="s">
        <v>282</v>
      </c>
      <c r="B28" s="133"/>
      <c r="C28" s="132"/>
      <c r="D28" s="132"/>
      <c r="E28" s="133"/>
      <c r="F28" s="132"/>
      <c r="G28" s="132"/>
      <c r="H28" s="132"/>
      <c r="I28" s="132"/>
      <c r="J28" s="399"/>
      <c r="K28" s="399"/>
      <c r="L28" s="399"/>
      <c r="M28" s="399"/>
      <c r="N28" s="399"/>
      <c r="O28" s="399"/>
      <c r="P28" s="399"/>
      <c r="Q28" s="399"/>
      <c r="R28" s="399"/>
    </row>
    <row r="29" spans="1:18" s="127" customFormat="1" ht="11.25">
      <c r="A29" s="117" t="s">
        <v>459</v>
      </c>
      <c r="B29" s="117"/>
      <c r="C29" s="117"/>
      <c r="D29" s="117"/>
      <c r="E29" s="117"/>
      <c r="F29" s="117"/>
      <c r="G29" s="117"/>
      <c r="H29" s="117"/>
      <c r="I29" s="133"/>
      <c r="J29" s="133"/>
      <c r="K29" s="133"/>
      <c r="L29" s="133"/>
      <c r="M29" s="133"/>
      <c r="N29" s="133"/>
      <c r="O29" s="133"/>
      <c r="P29" s="133"/>
      <c r="Q29" s="133"/>
      <c r="R29" s="133"/>
    </row>
    <row r="53" spans="2:18" ht="12.75" customHeight="1">
      <c r="J53" s="28"/>
      <c r="K53" s="28"/>
      <c r="L53" s="28"/>
      <c r="M53" s="28"/>
      <c r="N53" s="28"/>
      <c r="O53" s="28"/>
      <c r="P53" s="28"/>
      <c r="Q53" s="28"/>
      <c r="R53" s="28"/>
    </row>
    <row r="56" spans="2:18" ht="12.75" customHeight="1">
      <c r="C56" s="28"/>
      <c r="D56" s="28"/>
      <c r="F56" s="28"/>
      <c r="G56" s="28"/>
      <c r="H56" s="28"/>
      <c r="I56" s="28"/>
    </row>
    <row r="62" spans="2:18" ht="12.75" customHeight="1">
      <c r="B62" s="28"/>
      <c r="E62" s="28"/>
    </row>
  </sheetData>
  <mergeCells count="2">
    <mergeCell ref="J28:L28"/>
    <mergeCell ref="M28:R28"/>
  </mergeCells>
  <hyperlinks>
    <hyperlink ref="A1" location="Contents!B16" display="Return to the Table of Contents" xr:uid="{C9E2094A-4AE5-4C50-8643-1E33DF40009B}"/>
  </hyperlinks>
  <pageMargins left="0.7" right="0.7" top="0.75" bottom="0.75" header="0.3" footer="0.3"/>
  <pageSetup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5C5DE-E40B-445A-959E-DD98FB1A6B23}">
  <sheetPr codeName="Sheet5"/>
  <dimension ref="A1:N58"/>
  <sheetViews>
    <sheetView showGridLines="0" workbookViewId="0">
      <selection activeCell="A3" sqref="A3"/>
    </sheetView>
  </sheetViews>
  <sheetFormatPr defaultColWidth="10.625" defaultRowHeight="12.75" customHeight="1"/>
  <cols>
    <col min="1" max="1" width="10.625" style="5" customWidth="1"/>
    <col min="2" max="6" width="10.625" style="1" customWidth="1"/>
    <col min="7" max="7" width="2.625" style="1" customWidth="1"/>
    <col min="8" max="13" width="10.625" style="1" customWidth="1"/>
    <col min="14" max="14" width="4.625" style="1" customWidth="1"/>
    <col min="15" max="16384" width="10.625" style="1"/>
  </cols>
  <sheetData>
    <row r="1" spans="1:14">
      <c r="A1" s="66" t="s">
        <v>48</v>
      </c>
    </row>
    <row r="3" spans="1:14">
      <c r="A3" s="116" t="s">
        <v>363</v>
      </c>
      <c r="F3" s="135"/>
      <c r="G3" s="135"/>
    </row>
    <row r="4" spans="1:14">
      <c r="A4" s="67"/>
      <c r="F4" s="135"/>
      <c r="G4" s="135"/>
    </row>
    <row r="6" spans="1:14" s="7" customFormat="1" ht="25.5">
      <c r="A6" s="326" t="s">
        <v>415</v>
      </c>
      <c r="B6" s="298" t="s">
        <v>85</v>
      </c>
      <c r="C6" s="298" t="s">
        <v>372</v>
      </c>
      <c r="D6" s="298" t="s">
        <v>373</v>
      </c>
      <c r="E6" s="298" t="s">
        <v>374</v>
      </c>
      <c r="F6" s="298" t="s">
        <v>0</v>
      </c>
      <c r="G6" s="134"/>
      <c r="H6" s="326" t="s">
        <v>416</v>
      </c>
      <c r="I6" s="298" t="str">
        <f>B6</f>
        <v>IPOs</v>
      </c>
      <c r="J6" s="298" t="str">
        <f>C6</f>
        <v>Secondaries</v>
      </c>
      <c r="K6" s="298" t="str">
        <f>D6</f>
        <v>Total CS</v>
      </c>
      <c r="L6" s="298" t="str">
        <f>E6</f>
        <v>Preferreds</v>
      </c>
      <c r="M6" s="298" t="str">
        <f>F6</f>
        <v>Total</v>
      </c>
      <c r="N6" s="27"/>
    </row>
    <row r="7" spans="1:14">
      <c r="A7" s="5">
        <v>2010</v>
      </c>
      <c r="B7" s="85">
        <v>43.880429999999997</v>
      </c>
      <c r="C7" s="85">
        <v>170.11477000000002</v>
      </c>
      <c r="D7" s="85">
        <v>213.99520000000001</v>
      </c>
      <c r="E7" s="85">
        <v>6.2174700000000005</v>
      </c>
      <c r="F7" s="85">
        <v>220.21267</v>
      </c>
      <c r="G7" s="134"/>
      <c r="N7" s="8"/>
    </row>
    <row r="8" spans="1:14">
      <c r="A8" s="304">
        <v>2011</v>
      </c>
      <c r="B8" s="305">
        <v>40.140479999999997</v>
      </c>
      <c r="C8" s="305">
        <v>140.11500000000001</v>
      </c>
      <c r="D8" s="305">
        <v>180.25548000000001</v>
      </c>
      <c r="E8" s="305">
        <v>5.5042</v>
      </c>
      <c r="F8" s="305">
        <v>185.75968</v>
      </c>
      <c r="G8" s="134"/>
      <c r="H8" s="304">
        <f t="shared" ref="H8:H21" si="0">A8</f>
        <v>2011</v>
      </c>
      <c r="I8" s="306">
        <f t="shared" ref="I8:I21" si="1">B8/B7-1</f>
        <v>-8.5230477458858145E-2</v>
      </c>
      <c r="J8" s="306">
        <f t="shared" ref="J8:J21" si="2">C8/C7-1</f>
        <v>-0.17635017817676857</v>
      </c>
      <c r="K8" s="306">
        <f t="shared" ref="K8:K21" si="3">D8/D7-1</f>
        <v>-0.15766577941935145</v>
      </c>
      <c r="L8" s="306">
        <f t="shared" ref="L8:L21" si="4">E8/E7-1</f>
        <v>-0.11472029619764956</v>
      </c>
      <c r="M8" s="306">
        <f t="shared" ref="M8:M21" si="5">F8/F7-1</f>
        <v>-0.15645325947866673</v>
      </c>
      <c r="N8" s="8"/>
    </row>
    <row r="9" spans="1:14">
      <c r="A9" s="5">
        <v>2012</v>
      </c>
      <c r="B9" s="85">
        <v>46.42662</v>
      </c>
      <c r="C9" s="85">
        <v>184.45215000000005</v>
      </c>
      <c r="D9" s="85">
        <v>230.87877000000003</v>
      </c>
      <c r="E9" s="85">
        <v>34.615450000000003</v>
      </c>
      <c r="F9" s="85">
        <v>265.49422000000004</v>
      </c>
      <c r="G9" s="134"/>
      <c r="H9" s="90">
        <f t="shared" si="0"/>
        <v>2012</v>
      </c>
      <c r="I9" s="75">
        <f t="shared" si="1"/>
        <v>0.15660350847822446</v>
      </c>
      <c r="J9" s="75">
        <f t="shared" si="2"/>
        <v>0.31643400064232985</v>
      </c>
      <c r="K9" s="75">
        <f t="shared" si="3"/>
        <v>0.28084189174165486</v>
      </c>
      <c r="L9" s="75">
        <f t="shared" si="4"/>
        <v>5.2889157370735083</v>
      </c>
      <c r="M9" s="75">
        <f t="shared" si="5"/>
        <v>0.42923491254937574</v>
      </c>
      <c r="N9" s="8"/>
    </row>
    <row r="10" spans="1:14">
      <c r="A10" s="304">
        <v>2013</v>
      </c>
      <c r="B10" s="305">
        <v>60.12196999999999</v>
      </c>
      <c r="C10" s="305">
        <v>194.81815</v>
      </c>
      <c r="D10" s="305">
        <v>254.94011999999998</v>
      </c>
      <c r="E10" s="305">
        <v>30.153079999999999</v>
      </c>
      <c r="F10" s="305">
        <v>285.09319999999997</v>
      </c>
      <c r="G10" s="134"/>
      <c r="H10" s="304">
        <f t="shared" si="0"/>
        <v>2013</v>
      </c>
      <c r="I10" s="306">
        <f t="shared" si="1"/>
        <v>0.29498916785240858</v>
      </c>
      <c r="J10" s="306">
        <f t="shared" si="2"/>
        <v>5.619885699353433E-2</v>
      </c>
      <c r="K10" s="306">
        <f t="shared" si="3"/>
        <v>0.10421638161014091</v>
      </c>
      <c r="L10" s="306">
        <f t="shared" si="4"/>
        <v>-0.12891266760940567</v>
      </c>
      <c r="M10" s="306">
        <f t="shared" si="5"/>
        <v>7.3820740805581098E-2</v>
      </c>
      <c r="N10" s="8"/>
    </row>
    <row r="11" spans="1:14">
      <c r="A11" s="5">
        <v>2014</v>
      </c>
      <c r="B11" s="85">
        <v>93.511709999999994</v>
      </c>
      <c r="C11" s="85">
        <v>171.93165999999999</v>
      </c>
      <c r="D11" s="85">
        <v>265.44336999999996</v>
      </c>
      <c r="E11" s="85">
        <v>38.541849999999997</v>
      </c>
      <c r="F11" s="85">
        <v>303.98521999999997</v>
      </c>
      <c r="G11" s="134"/>
      <c r="H11" s="90">
        <f t="shared" si="0"/>
        <v>2014</v>
      </c>
      <c r="I11" s="75">
        <f t="shared" si="1"/>
        <v>0.55536669872926669</v>
      </c>
      <c r="J11" s="75">
        <f t="shared" si="2"/>
        <v>-0.11747616944314487</v>
      </c>
      <c r="K11" s="75">
        <f t="shared" si="3"/>
        <v>4.1198890155068391E-2</v>
      </c>
      <c r="L11" s="75">
        <f t="shared" si="4"/>
        <v>0.27820607380738549</v>
      </c>
      <c r="M11" s="75">
        <f t="shared" si="5"/>
        <v>6.6266119290112835E-2</v>
      </c>
      <c r="N11" s="8"/>
    </row>
    <row r="12" spans="1:14">
      <c r="A12" s="304">
        <v>2015</v>
      </c>
      <c r="B12" s="305">
        <v>32.152459999999998</v>
      </c>
      <c r="C12" s="305">
        <v>184.53340000000003</v>
      </c>
      <c r="D12" s="305">
        <v>216.68586000000002</v>
      </c>
      <c r="E12" s="305">
        <v>32.136950000000006</v>
      </c>
      <c r="F12" s="305">
        <v>248.82281000000003</v>
      </c>
      <c r="G12" s="134"/>
      <c r="H12" s="304">
        <f t="shared" si="0"/>
        <v>2015</v>
      </c>
      <c r="I12" s="306">
        <f t="shared" si="1"/>
        <v>-0.65616648439002989</v>
      </c>
      <c r="J12" s="306">
        <f t="shared" si="2"/>
        <v>7.3295052231799662E-2</v>
      </c>
      <c r="K12" s="306">
        <f t="shared" si="3"/>
        <v>-0.18368328431032177</v>
      </c>
      <c r="L12" s="306">
        <f t="shared" si="4"/>
        <v>-0.16618039870945456</v>
      </c>
      <c r="M12" s="306">
        <f t="shared" si="5"/>
        <v>-0.18146411855155309</v>
      </c>
      <c r="N12" s="8"/>
    </row>
    <row r="13" spans="1:14">
      <c r="A13" s="5">
        <v>2016</v>
      </c>
      <c r="B13" s="85">
        <v>20.73423</v>
      </c>
      <c r="C13" s="85">
        <v>157.33391999999998</v>
      </c>
      <c r="D13" s="85">
        <v>178.06814999999997</v>
      </c>
      <c r="E13" s="85">
        <v>24.95458</v>
      </c>
      <c r="F13" s="85">
        <v>203.02272999999997</v>
      </c>
      <c r="G13" s="134"/>
      <c r="H13" s="90">
        <f t="shared" si="0"/>
        <v>2016</v>
      </c>
      <c r="I13" s="75">
        <f t="shared" si="1"/>
        <v>-0.35512772584119534</v>
      </c>
      <c r="J13" s="75">
        <f t="shared" si="2"/>
        <v>-0.14739597276157079</v>
      </c>
      <c r="K13" s="75">
        <f t="shared" si="3"/>
        <v>-0.17821979708320623</v>
      </c>
      <c r="L13" s="75">
        <f t="shared" si="4"/>
        <v>-0.22349258408156358</v>
      </c>
      <c r="M13" s="75">
        <f t="shared" si="5"/>
        <v>-0.1840670475508257</v>
      </c>
      <c r="N13" s="8"/>
    </row>
    <row r="14" spans="1:14">
      <c r="A14" s="304">
        <v>2017</v>
      </c>
      <c r="B14" s="305">
        <v>39.222639999999998</v>
      </c>
      <c r="C14" s="305">
        <v>154.77422000000001</v>
      </c>
      <c r="D14" s="305">
        <v>193.99686000000003</v>
      </c>
      <c r="E14" s="305">
        <v>25.791</v>
      </c>
      <c r="F14" s="305">
        <v>219.78786000000002</v>
      </c>
      <c r="G14" s="134"/>
      <c r="H14" s="304">
        <f t="shared" si="0"/>
        <v>2017</v>
      </c>
      <c r="I14" s="306">
        <f t="shared" si="1"/>
        <v>0.89168539174109673</v>
      </c>
      <c r="J14" s="306">
        <f t="shared" si="2"/>
        <v>-1.6269218996132317E-2</v>
      </c>
      <c r="K14" s="306">
        <f t="shared" si="3"/>
        <v>8.9452886437018986E-2</v>
      </c>
      <c r="L14" s="306">
        <f t="shared" si="4"/>
        <v>3.3517694948181909E-2</v>
      </c>
      <c r="M14" s="306">
        <f t="shared" si="5"/>
        <v>8.2577601040041415E-2</v>
      </c>
      <c r="N14" s="8"/>
    </row>
    <row r="15" spans="1:14">
      <c r="A15" s="5">
        <v>2018</v>
      </c>
      <c r="B15" s="85">
        <v>49.858020000000003</v>
      </c>
      <c r="C15" s="85">
        <v>154.62206</v>
      </c>
      <c r="D15" s="85">
        <v>204.48008000000002</v>
      </c>
      <c r="E15" s="85">
        <v>17.154999999999998</v>
      </c>
      <c r="F15" s="85">
        <v>221.63508000000002</v>
      </c>
      <c r="G15" s="134"/>
      <c r="H15" s="90">
        <f t="shared" si="0"/>
        <v>2018</v>
      </c>
      <c r="I15" s="75">
        <f t="shared" si="1"/>
        <v>0.27115410895340042</v>
      </c>
      <c r="J15" s="75">
        <f t="shared" si="2"/>
        <v>-9.831094609942248E-4</v>
      </c>
      <c r="K15" s="75">
        <f t="shared" si="3"/>
        <v>5.4038091131990429E-2</v>
      </c>
      <c r="L15" s="75">
        <f t="shared" si="4"/>
        <v>-0.33484548873638098</v>
      </c>
      <c r="M15" s="75">
        <f t="shared" si="5"/>
        <v>8.4045588323213849E-3</v>
      </c>
      <c r="N15" s="8"/>
    </row>
    <row r="16" spans="1:14">
      <c r="A16" s="304">
        <v>2019</v>
      </c>
      <c r="B16" s="305">
        <v>48.798090000000009</v>
      </c>
      <c r="C16" s="305">
        <v>145.33658999999997</v>
      </c>
      <c r="D16" s="305">
        <v>194.13467999999997</v>
      </c>
      <c r="E16" s="305">
        <v>33.975000000000001</v>
      </c>
      <c r="F16" s="305">
        <v>228.10967999999997</v>
      </c>
      <c r="G16" s="134"/>
      <c r="H16" s="304">
        <f t="shared" si="0"/>
        <v>2019</v>
      </c>
      <c r="I16" s="306">
        <f t="shared" si="1"/>
        <v>-2.1258966962586889E-2</v>
      </c>
      <c r="J16" s="306">
        <f t="shared" si="2"/>
        <v>-6.0052685884536938E-2</v>
      </c>
      <c r="K16" s="306">
        <f t="shared" si="3"/>
        <v>-5.0593681301376869E-2</v>
      </c>
      <c r="L16" s="306">
        <f t="shared" si="4"/>
        <v>0.98047216554940286</v>
      </c>
      <c r="M16" s="306">
        <f t="shared" si="5"/>
        <v>2.9212884530733785E-2</v>
      </c>
      <c r="N16" s="46"/>
    </row>
    <row r="17" spans="1:14">
      <c r="A17" s="90">
        <v>2020</v>
      </c>
      <c r="B17" s="85">
        <v>85.442250000000001</v>
      </c>
      <c r="C17" s="85">
        <v>258.29196999999999</v>
      </c>
      <c r="D17" s="85">
        <v>343.73421999999999</v>
      </c>
      <c r="E17" s="85">
        <v>46.584299999999999</v>
      </c>
      <c r="F17" s="85">
        <v>390.31851999999998</v>
      </c>
      <c r="G17" s="134"/>
      <c r="H17" s="90">
        <f t="shared" si="0"/>
        <v>2020</v>
      </c>
      <c r="I17" s="75">
        <f t="shared" si="1"/>
        <v>0.75093430910922909</v>
      </c>
      <c r="J17" s="75">
        <f t="shared" si="2"/>
        <v>0.77719850176751804</v>
      </c>
      <c r="K17" s="75">
        <f t="shared" si="3"/>
        <v>0.77059668061368547</v>
      </c>
      <c r="L17" s="75">
        <f t="shared" si="4"/>
        <v>0.37113465783664457</v>
      </c>
      <c r="M17" s="75">
        <f t="shared" si="5"/>
        <v>0.71110020407726693</v>
      </c>
      <c r="N17" s="46"/>
    </row>
    <row r="18" spans="1:14">
      <c r="A18" s="304">
        <v>2021</v>
      </c>
      <c r="B18" s="305">
        <v>153.57734000000002</v>
      </c>
      <c r="C18" s="305">
        <v>222.81906999999998</v>
      </c>
      <c r="D18" s="305">
        <v>376.39641</v>
      </c>
      <c r="E18" s="305">
        <v>58.033159999999995</v>
      </c>
      <c r="F18" s="305">
        <v>434.42957000000001</v>
      </c>
      <c r="G18" s="134"/>
      <c r="H18" s="304">
        <f t="shared" si="0"/>
        <v>2021</v>
      </c>
      <c r="I18" s="306">
        <f t="shared" si="1"/>
        <v>0.79744025935646623</v>
      </c>
      <c r="J18" s="306">
        <f t="shared" si="2"/>
        <v>-0.13733644139227408</v>
      </c>
      <c r="K18" s="306">
        <f t="shared" si="3"/>
        <v>9.5021642011668295E-2</v>
      </c>
      <c r="L18" s="306">
        <f t="shared" si="4"/>
        <v>0.24576649214434898</v>
      </c>
      <c r="M18" s="306">
        <f t="shared" si="5"/>
        <v>0.11301295670008193</v>
      </c>
      <c r="N18" s="46"/>
    </row>
    <row r="19" spans="1:14">
      <c r="A19" s="90">
        <v>2022</v>
      </c>
      <c r="B19" s="85">
        <v>8.5404599999999995</v>
      </c>
      <c r="C19" s="85">
        <v>77.481999999999999</v>
      </c>
      <c r="D19" s="85">
        <v>86.022459999999995</v>
      </c>
      <c r="E19" s="85">
        <v>12.3536</v>
      </c>
      <c r="F19" s="85">
        <v>98.376059999999995</v>
      </c>
      <c r="G19" s="134"/>
      <c r="H19" s="90">
        <f t="shared" si="0"/>
        <v>2022</v>
      </c>
      <c r="I19" s="75">
        <f t="shared" si="1"/>
        <v>-0.9443898429286508</v>
      </c>
      <c r="J19" s="75">
        <f t="shared" si="2"/>
        <v>-0.65226495200792289</v>
      </c>
      <c r="K19" s="75">
        <f t="shared" si="3"/>
        <v>-0.77145780960025634</v>
      </c>
      <c r="L19" s="75">
        <f t="shared" si="4"/>
        <v>-0.78712860026922538</v>
      </c>
      <c r="M19" s="75">
        <f t="shared" si="5"/>
        <v>-0.77355118805563816</v>
      </c>
      <c r="N19" s="46"/>
    </row>
    <row r="20" spans="1:14">
      <c r="A20" s="304">
        <v>2023</v>
      </c>
      <c r="B20" s="305">
        <v>20.11598</v>
      </c>
      <c r="C20" s="305">
        <v>106.6769</v>
      </c>
      <c r="D20" s="305">
        <v>126.79288</v>
      </c>
      <c r="E20" s="305">
        <v>11.767000000000001</v>
      </c>
      <c r="F20" s="305">
        <v>138.55987999999999</v>
      </c>
      <c r="G20" s="134"/>
      <c r="H20" s="304">
        <f t="shared" si="0"/>
        <v>2023</v>
      </c>
      <c r="I20" s="306">
        <f t="shared" si="1"/>
        <v>1.3553743006816963</v>
      </c>
      <c r="J20" s="306">
        <f t="shared" si="2"/>
        <v>0.37679590098345428</v>
      </c>
      <c r="K20" s="306">
        <f t="shared" si="3"/>
        <v>0.47395087283018889</v>
      </c>
      <c r="L20" s="306">
        <f t="shared" si="4"/>
        <v>-4.7484134179510362E-2</v>
      </c>
      <c r="M20" s="306">
        <f t="shared" si="5"/>
        <v>0.40847153260661173</v>
      </c>
      <c r="N20" s="46"/>
    </row>
    <row r="21" spans="1:14">
      <c r="A21" s="95">
        <v>2024</v>
      </c>
      <c r="B21" s="91">
        <v>31.355139999999999</v>
      </c>
      <c r="C21" s="91">
        <v>169.79505</v>
      </c>
      <c r="D21" s="91">
        <v>201.15019000000001</v>
      </c>
      <c r="E21" s="91">
        <v>21.775000000000002</v>
      </c>
      <c r="F21" s="91">
        <v>222.92519000000001</v>
      </c>
      <c r="G21" s="134"/>
      <c r="H21" s="95">
        <f t="shared" si="0"/>
        <v>2024</v>
      </c>
      <c r="I21" s="74">
        <f t="shared" si="1"/>
        <v>0.55871799435075986</v>
      </c>
      <c r="J21" s="74">
        <f t="shared" si="2"/>
        <v>0.59167589234407814</v>
      </c>
      <c r="K21" s="74">
        <f t="shared" si="3"/>
        <v>0.58644704655340285</v>
      </c>
      <c r="L21" s="74">
        <f t="shared" si="4"/>
        <v>0.85051414974080064</v>
      </c>
      <c r="M21" s="74">
        <f t="shared" si="5"/>
        <v>0.60887256830765168</v>
      </c>
      <c r="N21" s="46"/>
    </row>
    <row r="22" spans="1:14">
      <c r="B22" s="18"/>
      <c r="C22" s="18"/>
      <c r="D22" s="18"/>
      <c r="E22" s="18"/>
      <c r="F22" s="18"/>
      <c r="G22" s="134"/>
      <c r="H22" s="5"/>
      <c r="I22" s="18"/>
      <c r="J22" s="18"/>
      <c r="K22" s="18"/>
      <c r="L22" s="18"/>
      <c r="M22" s="18"/>
      <c r="N22" s="6"/>
    </row>
    <row r="23" spans="1:14" ht="12.75" customHeight="1">
      <c r="A23" s="309" t="s">
        <v>88</v>
      </c>
      <c r="B23" s="300">
        <f>AVERAGE(B$7:B$21)</f>
        <v>51.591854666666677</v>
      </c>
      <c r="C23" s="300">
        <f>AVERAGE(C$7:C$21)</f>
        <v>166.20646066666666</v>
      </c>
      <c r="D23" s="300">
        <f>AVERAGE(D$7:D$21)</f>
        <v>217.79831533333333</v>
      </c>
      <c r="E23" s="300">
        <f>AVERAGE(E$7:E$21)</f>
        <v>26.637175999999997</v>
      </c>
      <c r="F23" s="300">
        <f>AVERAGE(F$7:F$21)</f>
        <v>244.43549133333329</v>
      </c>
      <c r="G23" s="134"/>
      <c r="N23" s="6"/>
    </row>
    <row r="24" spans="1:14" ht="12.75" customHeight="1">
      <c r="A24" s="309" t="s">
        <v>109</v>
      </c>
      <c r="B24" s="301">
        <f>B21/B20-1</f>
        <v>0.55871799435075986</v>
      </c>
      <c r="C24" s="301">
        <f>C21/C20-1</f>
        <v>0.59167589234407814</v>
      </c>
      <c r="D24" s="301">
        <f>D21/D20-1</f>
        <v>0.58644704655340285</v>
      </c>
      <c r="E24" s="301">
        <f>E21/E20-1</f>
        <v>0.85051414974080064</v>
      </c>
      <c r="F24" s="301">
        <f>F21/F20-1</f>
        <v>0.60887256830765168</v>
      </c>
      <c r="G24" s="76"/>
      <c r="N24" s="6"/>
    </row>
    <row r="25" spans="1:14" ht="12.75" customHeight="1">
      <c r="A25" s="310" t="s">
        <v>402</v>
      </c>
      <c r="B25" s="303">
        <f>((B21/B16)^(1/5))-1</f>
        <v>-8.4662649654287492E-2</v>
      </c>
      <c r="C25" s="303">
        <f>((C21/C16)^(1/5))-1</f>
        <v>3.1596860577111308E-2</v>
      </c>
      <c r="D25" s="303">
        <f>((D21/D16)^(1/5))-1</f>
        <v>7.1252039195630612E-3</v>
      </c>
      <c r="E25" s="303">
        <f>((E21/E16)^(1/5))-1</f>
        <v>-8.5129256353617788E-2</v>
      </c>
      <c r="F25" s="303">
        <f>((F21/F16)^(1/5))-1</f>
        <v>-4.5875094042758802E-3</v>
      </c>
      <c r="G25" s="76"/>
      <c r="H25" s="35"/>
      <c r="I25" s="75"/>
      <c r="J25" s="75"/>
      <c r="K25" s="172"/>
      <c r="L25" s="75"/>
      <c r="M25" s="75"/>
    </row>
    <row r="26" spans="1:14" ht="12.75" customHeight="1">
      <c r="A26" s="310" t="s">
        <v>403</v>
      </c>
      <c r="B26" s="303">
        <f>((B21/B11)^(1/10))-1</f>
        <v>-0.10351242547043615</v>
      </c>
      <c r="C26" s="303">
        <f>((C21/C11)^(1/10))-1</f>
        <v>-1.2497135336849707E-3</v>
      </c>
      <c r="D26" s="303">
        <f>((D21/D11)^(1/10))-1</f>
        <v>-2.7353884942652118E-2</v>
      </c>
      <c r="E26" s="303">
        <f>((E21/E11)^(1/10))-1</f>
        <v>-5.5498698550417003E-2</v>
      </c>
      <c r="F26" s="303">
        <f>((F21/F11)^(1/10))-1</f>
        <v>-3.0538274569668289E-2</v>
      </c>
      <c r="G26" s="75"/>
      <c r="H26" s="35"/>
      <c r="I26" s="75"/>
      <c r="J26" s="172"/>
      <c r="K26" s="172"/>
      <c r="L26" s="75"/>
      <c r="M26" s="75"/>
    </row>
    <row r="27" spans="1:14" ht="12.75" customHeight="1">
      <c r="G27" s="75"/>
      <c r="H27" s="35"/>
      <c r="I27" s="75"/>
      <c r="J27" s="75"/>
      <c r="K27" s="75"/>
      <c r="L27" s="75"/>
      <c r="M27" s="75"/>
    </row>
    <row r="28" spans="1:14" s="127" customFormat="1" ht="11.85" customHeight="1">
      <c r="A28" s="117" t="s">
        <v>10</v>
      </c>
      <c r="B28" s="117"/>
      <c r="C28" s="117"/>
      <c r="D28" s="399"/>
      <c r="E28" s="399"/>
      <c r="F28" s="399"/>
      <c r="G28" s="132"/>
      <c r="H28" s="399"/>
      <c r="I28" s="399"/>
      <c r="J28" s="399"/>
      <c r="K28" s="399"/>
      <c r="L28" s="399"/>
      <c r="M28" s="399"/>
      <c r="N28" s="399"/>
    </row>
    <row r="29" spans="1:14" s="127" customFormat="1" ht="11.85" customHeight="1">
      <c r="A29" s="117" t="s">
        <v>460</v>
      </c>
      <c r="B29" s="117"/>
      <c r="C29" s="117"/>
      <c r="D29" s="117"/>
      <c r="E29" s="117"/>
      <c r="F29" s="117"/>
      <c r="G29" s="133"/>
      <c r="H29" s="133"/>
      <c r="I29" s="133"/>
      <c r="J29" s="133"/>
      <c r="K29" s="133"/>
      <c r="L29" s="133"/>
      <c r="M29" s="133"/>
      <c r="N29" s="133"/>
    </row>
    <row r="49" spans="2:14" ht="12.75" customHeight="1">
      <c r="H49" s="28"/>
      <c r="I49" s="28"/>
      <c r="J49" s="28"/>
      <c r="K49" s="28"/>
      <c r="L49" s="28"/>
      <c r="M49" s="28"/>
      <c r="N49" s="28"/>
    </row>
    <row r="52" spans="2:14" ht="12.75" customHeight="1">
      <c r="D52" s="28"/>
      <c r="E52" s="28"/>
      <c r="F52" s="28"/>
      <c r="G52" s="28"/>
    </row>
    <row r="58" spans="2:14" ht="12.75" customHeight="1">
      <c r="B58" s="28"/>
      <c r="C58" s="28"/>
    </row>
  </sheetData>
  <mergeCells count="3">
    <mergeCell ref="D28:F28"/>
    <mergeCell ref="H28:J28"/>
    <mergeCell ref="K28:N28"/>
  </mergeCells>
  <hyperlinks>
    <hyperlink ref="A1" location="Contents!B16" display="Return to the Table of Contents" xr:uid="{32281889-4D28-4C9C-B1EA-37200F2EC496}"/>
  </hyperlinks>
  <pageMargins left="0.7" right="0.7" top="0.75" bottom="0.75" header="0.3" footer="0.3"/>
  <pageSetup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217AC-AAC0-4BC2-84AB-3843D8CA952A}">
  <dimension ref="A1:V41"/>
  <sheetViews>
    <sheetView showGridLines="0" workbookViewId="0">
      <selection activeCell="A3" sqref="A3"/>
    </sheetView>
  </sheetViews>
  <sheetFormatPr defaultColWidth="10.625" defaultRowHeight="12.75"/>
  <cols>
    <col min="1" max="1" width="10.625" style="35" customWidth="1"/>
    <col min="2" max="4" width="9.625" style="35" customWidth="1"/>
    <col min="5" max="5" width="2.625" style="35" customWidth="1"/>
    <col min="6" max="6" width="10.625" style="35" customWidth="1"/>
    <col min="7" max="9" width="9.625" style="35" customWidth="1"/>
    <col min="10" max="10" width="4.625" style="35" customWidth="1"/>
    <col min="11" max="16384" width="10.625" style="35"/>
  </cols>
  <sheetData>
    <row r="1" spans="1:22">
      <c r="A1" s="12" t="s">
        <v>48</v>
      </c>
    </row>
    <row r="2" spans="1:22">
      <c r="A2" s="12"/>
    </row>
    <row r="3" spans="1:22" s="34" customFormat="1">
      <c r="A3" s="3" t="s">
        <v>364</v>
      </c>
      <c r="B3" s="4"/>
      <c r="C3" s="4"/>
      <c r="D3" s="4"/>
      <c r="E3" s="4"/>
      <c r="F3" s="4"/>
      <c r="G3" s="4"/>
      <c r="H3" s="4"/>
      <c r="I3" s="4"/>
      <c r="J3" s="4"/>
      <c r="K3" s="171"/>
      <c r="L3" s="4"/>
      <c r="M3" s="4"/>
      <c r="N3" s="3"/>
      <c r="O3" s="4"/>
      <c r="P3" s="4"/>
      <c r="Q3" s="4"/>
      <c r="U3" s="4"/>
      <c r="V3" s="4"/>
    </row>
    <row r="4" spans="1:22">
      <c r="A4" s="196"/>
      <c r="B4" s="1"/>
      <c r="C4" s="1"/>
      <c r="D4" s="1"/>
      <c r="E4" s="1"/>
      <c r="F4" s="1"/>
      <c r="G4" s="1"/>
      <c r="H4" s="1"/>
      <c r="I4" s="1"/>
      <c r="J4" s="1"/>
      <c r="K4" s="1"/>
      <c r="L4" s="1"/>
      <c r="M4" s="1"/>
      <c r="N4" s="22"/>
      <c r="O4" s="1"/>
      <c r="P4" s="1"/>
      <c r="Q4" s="1"/>
      <c r="U4" s="1"/>
      <c r="V4" s="1"/>
    </row>
    <row r="5" spans="1:22">
      <c r="A5" s="163"/>
      <c r="B5" s="1"/>
      <c r="C5" s="1"/>
      <c r="D5" s="1"/>
      <c r="E5" s="1"/>
      <c r="F5" s="1"/>
      <c r="G5" s="1"/>
      <c r="H5" s="1"/>
      <c r="I5" s="1"/>
      <c r="J5" s="1"/>
      <c r="K5" s="1"/>
      <c r="L5" s="1"/>
      <c r="M5" s="1"/>
      <c r="N5" s="22"/>
      <c r="O5" s="1"/>
      <c r="P5" s="1"/>
      <c r="Q5" s="1"/>
      <c r="U5" s="1"/>
      <c r="V5" s="1"/>
    </row>
    <row r="6" spans="1:22">
      <c r="A6" s="326" t="s">
        <v>415</v>
      </c>
      <c r="B6" s="298" t="s">
        <v>299</v>
      </c>
      <c r="C6" s="298" t="s">
        <v>1</v>
      </c>
      <c r="D6" s="298" t="s">
        <v>0</v>
      </c>
      <c r="E6" s="1"/>
      <c r="F6" s="326" t="s">
        <v>416</v>
      </c>
      <c r="G6" s="298" t="str">
        <f>B6</f>
        <v>Corporates</v>
      </c>
      <c r="H6" s="298" t="str">
        <f>C6</f>
        <v>Equity</v>
      </c>
      <c r="I6" s="298" t="str">
        <f>D6</f>
        <v>Total</v>
      </c>
      <c r="J6" s="1"/>
      <c r="K6" s="1"/>
      <c r="L6" s="1"/>
      <c r="M6" s="1"/>
      <c r="N6" s="22"/>
      <c r="O6" s="6"/>
      <c r="P6" s="1"/>
      <c r="Q6" s="1"/>
      <c r="U6" s="1"/>
      <c r="V6" s="1"/>
    </row>
    <row r="7" spans="1:22">
      <c r="A7" s="5">
        <f>'2-01'!A7</f>
        <v>2010</v>
      </c>
      <c r="B7" s="85">
        <f>'2-01'!D7</f>
        <v>1112.0758400000002</v>
      </c>
      <c r="C7" s="85">
        <f>'2-03'!F7</f>
        <v>220.21267</v>
      </c>
      <c r="D7" s="85">
        <f>B7+C7</f>
        <v>1332.2885100000003</v>
      </c>
      <c r="E7" s="1"/>
      <c r="F7" s="5"/>
      <c r="G7" s="85"/>
      <c r="H7" s="85"/>
      <c r="I7" s="85"/>
      <c r="J7" s="1"/>
      <c r="K7" s="1"/>
      <c r="L7" s="1"/>
      <c r="M7" s="1"/>
      <c r="N7" s="22"/>
      <c r="P7" s="1"/>
      <c r="Q7" s="1"/>
      <c r="U7" s="1"/>
      <c r="V7" s="1"/>
    </row>
    <row r="8" spans="1:22">
      <c r="A8" s="304">
        <f>'2-01'!A8</f>
        <v>2011</v>
      </c>
      <c r="B8" s="305">
        <f>'2-01'!D8</f>
        <v>1059.7065500000001</v>
      </c>
      <c r="C8" s="305">
        <f>'2-03'!F8</f>
        <v>185.75968</v>
      </c>
      <c r="D8" s="305">
        <f t="shared" ref="D8:D21" si="0">B8+C8</f>
        <v>1245.46623</v>
      </c>
      <c r="E8" s="1"/>
      <c r="F8" s="304">
        <f t="shared" ref="F8:F21" si="1">A8</f>
        <v>2011</v>
      </c>
      <c r="G8" s="306">
        <f>B8/B7-1</f>
        <v>-4.7091473545545326E-2</v>
      </c>
      <c r="H8" s="306">
        <f t="shared" ref="H8:I21" si="2">C8/C7-1</f>
        <v>-0.15645325947866673</v>
      </c>
      <c r="I8" s="306">
        <f t="shared" si="2"/>
        <v>-6.5167776610188022E-2</v>
      </c>
      <c r="J8" s="1"/>
      <c r="K8" s="1"/>
      <c r="L8" s="1"/>
      <c r="M8" s="1"/>
      <c r="N8" s="22"/>
      <c r="P8" s="1"/>
      <c r="Q8" s="1"/>
      <c r="U8" s="1"/>
      <c r="V8" s="1"/>
    </row>
    <row r="9" spans="1:22">
      <c r="A9" s="5">
        <f>'2-01'!A9</f>
        <v>2012</v>
      </c>
      <c r="B9" s="85">
        <f>'2-01'!D9</f>
        <v>1411.8420499999997</v>
      </c>
      <c r="C9" s="85">
        <f>'2-03'!F9</f>
        <v>265.49422000000004</v>
      </c>
      <c r="D9" s="85">
        <f t="shared" si="0"/>
        <v>1677.3362699999998</v>
      </c>
      <c r="E9" s="1"/>
      <c r="F9" s="90">
        <f t="shared" si="1"/>
        <v>2012</v>
      </c>
      <c r="G9" s="75">
        <f t="shared" ref="G9:G21" si="3">B9/B8-1</f>
        <v>0.33229529439069672</v>
      </c>
      <c r="H9" s="75">
        <f t="shared" si="2"/>
        <v>0.42923491254937574</v>
      </c>
      <c r="I9" s="75">
        <f t="shared" si="2"/>
        <v>0.3467537132660754</v>
      </c>
      <c r="J9" s="1"/>
      <c r="K9" s="1"/>
      <c r="L9" s="1"/>
      <c r="M9" s="1"/>
      <c r="N9" s="5"/>
      <c r="P9" s="1"/>
      <c r="Q9" s="1"/>
      <c r="U9" s="1"/>
      <c r="V9" s="1"/>
    </row>
    <row r="10" spans="1:22">
      <c r="A10" s="304">
        <f>'2-01'!A10</f>
        <v>2013</v>
      </c>
      <c r="B10" s="305">
        <f>'2-01'!D10</f>
        <v>1443.4929199999999</v>
      </c>
      <c r="C10" s="305">
        <f>'2-03'!F10</f>
        <v>285.09319999999997</v>
      </c>
      <c r="D10" s="305">
        <f t="shared" si="0"/>
        <v>1728.5861199999999</v>
      </c>
      <c r="E10" s="1"/>
      <c r="F10" s="304">
        <f t="shared" si="1"/>
        <v>2013</v>
      </c>
      <c r="G10" s="306">
        <f t="shared" si="3"/>
        <v>2.2418138062965554E-2</v>
      </c>
      <c r="H10" s="306">
        <f t="shared" si="2"/>
        <v>7.3820740805581098E-2</v>
      </c>
      <c r="I10" s="306">
        <f t="shared" si="2"/>
        <v>3.0554308588343071E-2</v>
      </c>
      <c r="J10" s="1"/>
      <c r="K10" s="1"/>
      <c r="L10" s="1"/>
      <c r="M10" s="1"/>
      <c r="N10" s="5"/>
      <c r="P10" s="1"/>
      <c r="Q10" s="1"/>
      <c r="U10" s="1"/>
      <c r="V10" s="1"/>
    </row>
    <row r="11" spans="1:22">
      <c r="A11" s="5">
        <f>'2-01'!A11</f>
        <v>2014</v>
      </c>
      <c r="B11" s="85">
        <f>'2-01'!D11</f>
        <v>1501.2255499999999</v>
      </c>
      <c r="C11" s="85">
        <f>'2-03'!F11</f>
        <v>303.98521999999997</v>
      </c>
      <c r="D11" s="85">
        <f t="shared" si="0"/>
        <v>1805.2107699999999</v>
      </c>
      <c r="E11" s="1"/>
      <c r="F11" s="90">
        <f t="shared" si="1"/>
        <v>2014</v>
      </c>
      <c r="G11" s="75">
        <f t="shared" si="3"/>
        <v>3.9995090519737264E-2</v>
      </c>
      <c r="H11" s="75">
        <f t="shared" si="2"/>
        <v>6.6266119290112835E-2</v>
      </c>
      <c r="I11" s="75">
        <f t="shared" si="2"/>
        <v>4.4327933166558031E-2</v>
      </c>
      <c r="J11" s="1"/>
      <c r="K11" s="1"/>
      <c r="L11" s="1"/>
      <c r="M11" s="1"/>
      <c r="N11" s="22"/>
      <c r="P11" s="1"/>
      <c r="Q11" s="1"/>
      <c r="U11" s="1"/>
      <c r="V11" s="1"/>
    </row>
    <row r="12" spans="1:22">
      <c r="A12" s="304">
        <f>'2-01'!A12</f>
        <v>2015</v>
      </c>
      <c r="B12" s="305">
        <f>'2-01'!D12</f>
        <v>1531.1475100000002</v>
      </c>
      <c r="C12" s="305">
        <f>'2-03'!F12</f>
        <v>248.82281000000003</v>
      </c>
      <c r="D12" s="305">
        <f t="shared" si="0"/>
        <v>1779.9703200000004</v>
      </c>
      <c r="E12" s="1"/>
      <c r="F12" s="304">
        <f t="shared" si="1"/>
        <v>2015</v>
      </c>
      <c r="G12" s="306">
        <f t="shared" si="3"/>
        <v>1.9931688479456255E-2</v>
      </c>
      <c r="H12" s="306">
        <f t="shared" si="2"/>
        <v>-0.18146411855155309</v>
      </c>
      <c r="I12" s="306">
        <f t="shared" si="2"/>
        <v>-1.3981996130013941E-2</v>
      </c>
      <c r="J12" s="1"/>
      <c r="K12" s="1"/>
      <c r="L12" s="1"/>
      <c r="M12" s="1"/>
      <c r="N12" s="22"/>
      <c r="P12" s="1"/>
      <c r="Q12" s="1"/>
      <c r="U12" s="1"/>
      <c r="V12" s="1"/>
    </row>
    <row r="13" spans="1:22">
      <c r="A13" s="5">
        <f>'2-01'!A13</f>
        <v>2016</v>
      </c>
      <c r="B13" s="85">
        <f>'2-01'!D13</f>
        <v>1564.70937</v>
      </c>
      <c r="C13" s="85">
        <f>'2-03'!F13</f>
        <v>203.02272999999997</v>
      </c>
      <c r="D13" s="85">
        <f t="shared" si="0"/>
        <v>1767.7320999999999</v>
      </c>
      <c r="E13" s="1"/>
      <c r="F13" s="90">
        <f t="shared" si="1"/>
        <v>2016</v>
      </c>
      <c r="G13" s="75">
        <f t="shared" si="3"/>
        <v>2.1919416503508371E-2</v>
      </c>
      <c r="H13" s="75">
        <f t="shared" si="2"/>
        <v>-0.1840670475508257</v>
      </c>
      <c r="I13" s="75">
        <f t="shared" si="2"/>
        <v>-6.8755191378698788E-3</v>
      </c>
      <c r="J13" s="1"/>
      <c r="K13" s="1"/>
      <c r="L13" s="1"/>
      <c r="M13" s="1"/>
      <c r="N13" s="22"/>
      <c r="P13" s="1"/>
      <c r="Q13" s="1"/>
      <c r="U13" s="1"/>
      <c r="V13" s="1"/>
    </row>
    <row r="14" spans="1:22">
      <c r="A14" s="304">
        <f>'2-01'!A14</f>
        <v>2017</v>
      </c>
      <c r="B14" s="305">
        <f>'2-01'!D14</f>
        <v>1686.2594899999999</v>
      </c>
      <c r="C14" s="305">
        <f>'2-03'!F14</f>
        <v>219.78786000000002</v>
      </c>
      <c r="D14" s="305">
        <f t="shared" si="0"/>
        <v>1906.0473499999998</v>
      </c>
      <c r="E14" s="1"/>
      <c r="F14" s="304">
        <f t="shared" si="1"/>
        <v>2017</v>
      </c>
      <c r="G14" s="306">
        <f t="shared" si="3"/>
        <v>7.7682234369184977E-2</v>
      </c>
      <c r="H14" s="306">
        <f t="shared" si="2"/>
        <v>8.2577601040041415E-2</v>
      </c>
      <c r="I14" s="306">
        <f t="shared" si="2"/>
        <v>7.824446362658688E-2</v>
      </c>
      <c r="J14" s="1"/>
      <c r="K14" s="1"/>
      <c r="L14" s="1"/>
      <c r="M14" s="1"/>
      <c r="N14" s="22"/>
      <c r="P14" s="1"/>
      <c r="Q14" s="1"/>
      <c r="U14" s="1"/>
      <c r="V14" s="1"/>
    </row>
    <row r="15" spans="1:22">
      <c r="A15" s="5">
        <f>'2-01'!A15</f>
        <v>2018</v>
      </c>
      <c r="B15" s="85">
        <f>'2-01'!D15</f>
        <v>1390.94415</v>
      </c>
      <c r="C15" s="85">
        <f>'2-03'!F15</f>
        <v>221.63508000000002</v>
      </c>
      <c r="D15" s="85">
        <f t="shared" si="0"/>
        <v>1612.5792300000001</v>
      </c>
      <c r="E15" s="1"/>
      <c r="F15" s="90">
        <f t="shared" si="1"/>
        <v>2018</v>
      </c>
      <c r="G15" s="75">
        <f t="shared" si="3"/>
        <v>-0.17513042432158521</v>
      </c>
      <c r="H15" s="75">
        <f t="shared" si="2"/>
        <v>8.4045588323213849E-3</v>
      </c>
      <c r="I15" s="75">
        <f t="shared" si="2"/>
        <v>-0.15396685711926295</v>
      </c>
      <c r="J15" s="1"/>
      <c r="K15" s="1"/>
      <c r="L15" s="1"/>
      <c r="M15" s="1"/>
      <c r="N15" s="22"/>
      <c r="P15" s="1"/>
      <c r="Q15" s="1"/>
      <c r="U15" s="1"/>
      <c r="V15" s="1"/>
    </row>
    <row r="16" spans="1:22">
      <c r="A16" s="304">
        <f>'2-01'!A16</f>
        <v>2019</v>
      </c>
      <c r="B16" s="305">
        <f>'2-01'!D16</f>
        <v>1464.2812399999998</v>
      </c>
      <c r="C16" s="305">
        <f>'2-03'!F16</f>
        <v>228.10967999999997</v>
      </c>
      <c r="D16" s="305">
        <f t="shared" si="0"/>
        <v>1692.3909199999998</v>
      </c>
      <c r="E16" s="1"/>
      <c r="F16" s="304">
        <f t="shared" si="1"/>
        <v>2019</v>
      </c>
      <c r="G16" s="306">
        <f t="shared" si="3"/>
        <v>5.2724683446132348E-2</v>
      </c>
      <c r="H16" s="306">
        <f t="shared" si="2"/>
        <v>2.9212884530733785E-2</v>
      </c>
      <c r="I16" s="306">
        <f t="shared" si="2"/>
        <v>4.9493189863297316E-2</v>
      </c>
      <c r="J16" s="1"/>
      <c r="K16" s="1"/>
      <c r="L16" s="1"/>
      <c r="M16" s="1"/>
      <c r="N16" s="22"/>
      <c r="P16" s="1"/>
      <c r="Q16" s="1"/>
      <c r="U16" s="1"/>
      <c r="V16" s="1"/>
    </row>
    <row r="17" spans="1:22">
      <c r="A17" s="90">
        <f>'2-01'!A17</f>
        <v>2020</v>
      </c>
      <c r="B17" s="85">
        <f>'2-01'!D17</f>
        <v>2377.07042</v>
      </c>
      <c r="C17" s="85">
        <f>'2-03'!F17</f>
        <v>390.31851999999998</v>
      </c>
      <c r="D17" s="85">
        <f t="shared" si="0"/>
        <v>2767.3889399999998</v>
      </c>
      <c r="E17" s="1"/>
      <c r="F17" s="90">
        <f t="shared" si="1"/>
        <v>2020</v>
      </c>
      <c r="G17" s="75">
        <f t="shared" si="3"/>
        <v>0.62337012526364144</v>
      </c>
      <c r="H17" s="75">
        <f t="shared" si="2"/>
        <v>0.71110020407726693</v>
      </c>
      <c r="I17" s="75">
        <f t="shared" si="2"/>
        <v>0.63519486384386892</v>
      </c>
      <c r="J17" s="1"/>
      <c r="K17" s="1"/>
      <c r="L17" s="1"/>
      <c r="M17" s="1"/>
      <c r="N17" s="22"/>
      <c r="P17" s="1"/>
      <c r="Q17" s="1"/>
      <c r="U17" s="1"/>
      <c r="V17" s="1"/>
    </row>
    <row r="18" spans="1:22">
      <c r="A18" s="304">
        <f>'2-01'!A18</f>
        <v>2021</v>
      </c>
      <c r="B18" s="305">
        <f>'2-01'!D18</f>
        <v>2060.14147</v>
      </c>
      <c r="C18" s="305">
        <f>'2-03'!F18</f>
        <v>434.42957000000001</v>
      </c>
      <c r="D18" s="305">
        <f t="shared" si="0"/>
        <v>2494.5710399999998</v>
      </c>
      <c r="E18" s="1"/>
      <c r="F18" s="304">
        <f t="shared" si="1"/>
        <v>2021</v>
      </c>
      <c r="G18" s="306">
        <f t="shared" si="3"/>
        <v>-0.13332753936671338</v>
      </c>
      <c r="H18" s="306">
        <f t="shared" si="2"/>
        <v>0.11301295670008193</v>
      </c>
      <c r="I18" s="306">
        <f t="shared" si="2"/>
        <v>-9.8583143141419138E-2</v>
      </c>
      <c r="J18" s="1"/>
      <c r="K18" s="1"/>
      <c r="L18" s="1"/>
      <c r="M18" s="1"/>
      <c r="N18" s="22"/>
      <c r="P18" s="1"/>
      <c r="Q18" s="1"/>
      <c r="U18" s="1"/>
      <c r="V18" s="1"/>
    </row>
    <row r="19" spans="1:22">
      <c r="A19" s="90">
        <f>'2-01'!A19</f>
        <v>2022</v>
      </c>
      <c r="B19" s="85">
        <f>'2-01'!D19</f>
        <v>1403.7787699999999</v>
      </c>
      <c r="C19" s="85">
        <f>'2-03'!F19</f>
        <v>98.376059999999995</v>
      </c>
      <c r="D19" s="85">
        <f t="shared" si="0"/>
        <v>1502.1548299999999</v>
      </c>
      <c r="E19" s="1"/>
      <c r="F19" s="90">
        <f t="shared" si="1"/>
        <v>2022</v>
      </c>
      <c r="G19" s="75">
        <f t="shared" si="3"/>
        <v>-0.31860079007098485</v>
      </c>
      <c r="H19" s="75">
        <f t="shared" si="2"/>
        <v>-0.77355118805563816</v>
      </c>
      <c r="I19" s="75">
        <f t="shared" si="2"/>
        <v>-0.39783040614469733</v>
      </c>
      <c r="J19" s="1"/>
      <c r="K19" s="1"/>
      <c r="L19" s="1"/>
      <c r="M19" s="1"/>
      <c r="N19" s="22"/>
      <c r="P19" s="1"/>
      <c r="Q19" s="1"/>
      <c r="U19" s="1"/>
      <c r="V19" s="1"/>
    </row>
    <row r="20" spans="1:22">
      <c r="A20" s="304">
        <f>'2-01'!A20</f>
        <v>2023</v>
      </c>
      <c r="B20" s="305">
        <f>'2-01'!D20</f>
        <v>1507.59013</v>
      </c>
      <c r="C20" s="305">
        <f>'2-03'!F20</f>
        <v>138.55987999999999</v>
      </c>
      <c r="D20" s="305">
        <f t="shared" si="0"/>
        <v>1646.1500100000001</v>
      </c>
      <c r="E20" s="1"/>
      <c r="F20" s="304">
        <f t="shared" si="1"/>
        <v>2023</v>
      </c>
      <c r="G20" s="306">
        <f t="shared" si="3"/>
        <v>7.395136770732047E-2</v>
      </c>
      <c r="H20" s="306">
        <f t="shared" si="2"/>
        <v>0.40847153260661173</v>
      </c>
      <c r="I20" s="306">
        <f t="shared" si="2"/>
        <v>9.5859079985782802E-2</v>
      </c>
      <c r="J20" s="1"/>
      <c r="K20" s="1"/>
      <c r="L20" s="1"/>
      <c r="M20" s="1"/>
      <c r="N20" s="22"/>
      <c r="P20" s="9"/>
      <c r="Q20" s="1"/>
      <c r="U20" s="1"/>
      <c r="V20" s="1"/>
    </row>
    <row r="21" spans="1:22">
      <c r="A21" s="162">
        <f>'2-01'!A21</f>
        <v>2024</v>
      </c>
      <c r="B21" s="91">
        <f>'2-01'!D21</f>
        <v>1968.9364399999999</v>
      </c>
      <c r="C21" s="91">
        <f>'2-03'!F21</f>
        <v>222.92519000000001</v>
      </c>
      <c r="D21" s="91">
        <f t="shared" si="0"/>
        <v>2191.8616299999999</v>
      </c>
      <c r="E21" s="1"/>
      <c r="F21" s="162">
        <f t="shared" si="1"/>
        <v>2024</v>
      </c>
      <c r="G21" s="74">
        <f t="shared" si="3"/>
        <v>0.30601574049838054</v>
      </c>
      <c r="H21" s="74">
        <f t="shared" si="2"/>
        <v>0.60887256830765168</v>
      </c>
      <c r="I21" s="74">
        <f t="shared" si="2"/>
        <v>0.33150783141567985</v>
      </c>
      <c r="J21" s="1"/>
      <c r="K21" s="1"/>
      <c r="L21" s="1"/>
      <c r="M21" s="1"/>
      <c r="N21" s="22"/>
      <c r="P21" s="9"/>
      <c r="Q21" s="1"/>
      <c r="U21" s="1"/>
      <c r="V21" s="1"/>
    </row>
    <row r="22" spans="1:22">
      <c r="A22" s="161"/>
      <c r="B22" s="85"/>
      <c r="C22" s="8"/>
      <c r="D22" s="8"/>
      <c r="E22" s="1"/>
      <c r="F22" s="1"/>
      <c r="G22" s="1"/>
      <c r="H22" s="1"/>
      <c r="I22" s="1"/>
      <c r="J22" s="1"/>
      <c r="K22" s="1"/>
      <c r="L22" s="1"/>
      <c r="M22" s="1"/>
      <c r="N22" s="22"/>
      <c r="P22" s="9"/>
      <c r="Q22" s="1"/>
      <c r="U22" s="1"/>
      <c r="V22" s="1"/>
    </row>
    <row r="23" spans="1:22">
      <c r="A23" s="309" t="s">
        <v>88</v>
      </c>
      <c r="B23" s="300">
        <f>AVERAGE(B$7:B$21)</f>
        <v>1565.5467933333334</v>
      </c>
      <c r="C23" s="300">
        <f>AVERAGE(C$7:C$21)</f>
        <v>244.43549133333329</v>
      </c>
      <c r="D23" s="300">
        <f>AVERAGE(D$7:D$21)</f>
        <v>1809.9822846666664</v>
      </c>
      <c r="E23" s="1"/>
      <c r="J23" s="1"/>
      <c r="K23" s="1"/>
      <c r="L23" s="1"/>
      <c r="M23" s="1"/>
      <c r="N23" s="22"/>
      <c r="P23" s="9"/>
      <c r="Q23" s="1"/>
      <c r="U23" s="1"/>
      <c r="V23" s="1"/>
    </row>
    <row r="24" spans="1:22">
      <c r="A24" s="309" t="s">
        <v>109</v>
      </c>
      <c r="B24" s="301">
        <f>B21/B20-1</f>
        <v>0.30601574049838054</v>
      </c>
      <c r="C24" s="301">
        <f>C21/C20-1</f>
        <v>0.60887256830765168</v>
      </c>
      <c r="D24" s="301">
        <f>D21/D20-1</f>
        <v>0.33150783141567985</v>
      </c>
      <c r="E24" s="1"/>
      <c r="J24" s="1"/>
      <c r="K24" s="1"/>
      <c r="L24" s="1"/>
      <c r="M24" s="1"/>
      <c r="N24" s="22"/>
      <c r="P24" s="9"/>
      <c r="Q24" s="1"/>
      <c r="U24" s="1"/>
      <c r="V24" s="1"/>
    </row>
    <row r="25" spans="1:22">
      <c r="A25" s="310" t="s">
        <v>402</v>
      </c>
      <c r="B25" s="303">
        <f>((B21/B16)^(1/5))-1</f>
        <v>6.1014794627032076E-2</v>
      </c>
      <c r="C25" s="303">
        <f>((C21/C16)^(1/5))-1</f>
        <v>-4.5875094042758802E-3</v>
      </c>
      <c r="D25" s="303">
        <f>((D21/D16)^(1/5))-1</f>
        <v>5.3082727276278385E-2</v>
      </c>
      <c r="E25" s="1"/>
      <c r="G25" s="75"/>
      <c r="H25" s="75"/>
      <c r="I25" s="75"/>
      <c r="J25" s="1"/>
      <c r="K25" s="1"/>
      <c r="L25" s="1"/>
      <c r="M25" s="1"/>
      <c r="N25" s="22"/>
      <c r="P25" s="9"/>
      <c r="Q25" s="1"/>
      <c r="U25" s="1"/>
      <c r="V25" s="1"/>
    </row>
    <row r="26" spans="1:22">
      <c r="A26" s="310" t="s">
        <v>403</v>
      </c>
      <c r="B26" s="303">
        <f>((B21/B11)^(1/10))-1</f>
        <v>2.7492297586438896E-2</v>
      </c>
      <c r="C26" s="303">
        <f>((C21/C11)^(1/10))-1</f>
        <v>-3.0538274569668289E-2</v>
      </c>
      <c r="D26" s="303">
        <f>((D21/D11)^(1/10))-1</f>
        <v>1.9596936294639322E-2</v>
      </c>
      <c r="E26" s="1"/>
      <c r="G26" s="75"/>
      <c r="H26" s="75"/>
      <c r="I26" s="75"/>
      <c r="J26" s="1"/>
      <c r="K26" s="1"/>
      <c r="L26" s="1"/>
      <c r="M26" s="1"/>
      <c r="N26" s="22"/>
      <c r="P26" s="9"/>
      <c r="Q26" s="1"/>
      <c r="U26" s="1"/>
      <c r="V26" s="1"/>
    </row>
    <row r="27" spans="1:22" ht="12.75" customHeight="1">
      <c r="E27" s="1"/>
      <c r="G27" s="1"/>
      <c r="H27" s="1"/>
      <c r="I27" s="1"/>
      <c r="J27" s="1"/>
      <c r="K27" s="1"/>
      <c r="L27" s="1"/>
      <c r="M27" s="1"/>
      <c r="N27" s="22"/>
      <c r="P27" s="9"/>
      <c r="Q27" s="1"/>
      <c r="U27" s="1"/>
      <c r="V27" s="1"/>
    </row>
    <row r="28" spans="1:22" ht="12.75" customHeight="1">
      <c r="B28" s="156"/>
      <c r="E28" s="1"/>
      <c r="G28" s="1"/>
      <c r="H28" s="1"/>
      <c r="I28" s="1"/>
      <c r="J28" s="1"/>
      <c r="K28" s="1"/>
      <c r="L28" s="1"/>
      <c r="M28" s="1"/>
      <c r="N28" s="22"/>
      <c r="P28" s="9"/>
      <c r="Q28" s="1"/>
      <c r="U28" s="1"/>
      <c r="V28" s="1"/>
    </row>
    <row r="29" spans="1:22" s="129" customFormat="1" ht="11.25">
      <c r="A29" s="71" t="s">
        <v>105</v>
      </c>
      <c r="B29" s="71"/>
      <c r="C29" s="71"/>
      <c r="D29" s="82"/>
      <c r="E29" s="117"/>
      <c r="F29" s="117"/>
      <c r="G29" s="117"/>
      <c r="H29" s="117"/>
      <c r="I29" s="117"/>
      <c r="J29" s="127"/>
      <c r="K29" s="127"/>
      <c r="L29" s="127"/>
      <c r="M29" s="127"/>
      <c r="N29" s="160"/>
      <c r="P29" s="128"/>
      <c r="U29" s="127"/>
      <c r="V29" s="127"/>
    </row>
    <row r="30" spans="1:22" s="129" customFormat="1" ht="11.25">
      <c r="A30" s="117" t="s">
        <v>461</v>
      </c>
      <c r="B30" s="117"/>
      <c r="C30" s="117"/>
      <c r="D30" s="117"/>
      <c r="E30" s="117"/>
      <c r="F30" s="117"/>
      <c r="G30" s="117"/>
      <c r="H30" s="117"/>
      <c r="I30" s="117"/>
      <c r="J30" s="127"/>
      <c r="K30" s="127"/>
      <c r="L30" s="127"/>
      <c r="M30" s="127"/>
      <c r="U30" s="127"/>
      <c r="V30" s="127"/>
    </row>
    <row r="40" spans="1:1">
      <c r="A40" s="18"/>
    </row>
    <row r="41" spans="1:1">
      <c r="A41" s="159"/>
    </row>
  </sheetData>
  <hyperlinks>
    <hyperlink ref="A1" location="Contents!B3" display="Return to the Table of Contents" xr:uid="{B842596D-D252-4F81-8897-2CEF68828556}"/>
  </hyperlinks>
  <pageMargins left="0.7" right="0.7" top="0.75" bottom="0.75" header="0.3" footer="0.3"/>
  <pageSetup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8"/>
  <dimension ref="A1:I29"/>
  <sheetViews>
    <sheetView showGridLines="0" workbookViewId="0">
      <selection activeCell="A3" sqref="A3"/>
    </sheetView>
  </sheetViews>
  <sheetFormatPr defaultColWidth="10.625" defaultRowHeight="12.75"/>
  <cols>
    <col min="1" max="1" width="10.625" style="35" customWidth="1"/>
    <col min="2" max="4" width="9.625" style="35" customWidth="1"/>
    <col min="5" max="5" width="2.625" style="35" customWidth="1"/>
    <col min="6" max="6" width="10.625" style="151" customWidth="1"/>
    <col min="7" max="9" width="9.625" style="35" customWidth="1"/>
    <col min="10" max="10" width="4.625" style="35" customWidth="1"/>
    <col min="11" max="16384" width="10.625" style="35"/>
  </cols>
  <sheetData>
    <row r="1" spans="1:9">
      <c r="A1" s="69" t="s">
        <v>48</v>
      </c>
    </row>
    <row r="3" spans="1:9">
      <c r="A3" s="13" t="s">
        <v>365</v>
      </c>
      <c r="B3" s="1"/>
      <c r="C3" s="1"/>
      <c r="D3" s="137"/>
    </row>
    <row r="4" spans="1:9">
      <c r="A4" s="32"/>
      <c r="B4" s="1"/>
      <c r="C4" s="1"/>
      <c r="D4" s="137"/>
    </row>
    <row r="5" spans="1:9">
      <c r="A5" s="32"/>
      <c r="B5" s="1"/>
      <c r="C5" s="1"/>
      <c r="D5" s="137"/>
    </row>
    <row r="6" spans="1:9">
      <c r="A6" s="368" t="s">
        <v>415</v>
      </c>
      <c r="B6" s="298" t="s">
        <v>4</v>
      </c>
      <c r="C6" s="298" t="s">
        <v>286</v>
      </c>
      <c r="D6" s="298" t="s">
        <v>0</v>
      </c>
      <c r="E6" s="4"/>
      <c r="F6" s="368" t="s">
        <v>416</v>
      </c>
      <c r="G6" s="298" t="s">
        <v>4</v>
      </c>
      <c r="H6" s="298" t="s">
        <v>286</v>
      </c>
      <c r="I6" s="298" t="s">
        <v>0</v>
      </c>
    </row>
    <row r="7" spans="1:9">
      <c r="A7" s="320">
        <v>40543</v>
      </c>
      <c r="B7" s="221">
        <v>13394.0818</v>
      </c>
      <c r="C7" s="167">
        <v>3889.3698799999997</v>
      </c>
      <c r="D7" s="167">
        <v>17283.451679999998</v>
      </c>
      <c r="E7" s="4"/>
      <c r="F7" s="5"/>
      <c r="G7" s="85"/>
      <c r="H7" s="85"/>
      <c r="I7" s="1"/>
    </row>
    <row r="8" spans="1:9">
      <c r="A8" s="321">
        <v>40908</v>
      </c>
      <c r="B8" s="313">
        <v>11795.575449999998</v>
      </c>
      <c r="C8" s="311">
        <v>3845.13159</v>
      </c>
      <c r="D8" s="311">
        <v>15640.707039999998</v>
      </c>
      <c r="E8" s="4"/>
      <c r="F8" s="323">
        <f>A8</f>
        <v>40908</v>
      </c>
      <c r="G8" s="306">
        <f>B8/B7-1</f>
        <v>-0.11934422783650622</v>
      </c>
      <c r="H8" s="306">
        <f t="shared" ref="H8:H21" si="0">C8/C7-1</f>
        <v>-1.1374153491413352E-2</v>
      </c>
      <c r="I8" s="306">
        <f t="shared" ref="I8:I21" si="1">D8/D7-1</f>
        <v>-9.5047255051544211E-2</v>
      </c>
    </row>
    <row r="9" spans="1:9">
      <c r="A9" s="320">
        <v>41274</v>
      </c>
      <c r="B9" s="221">
        <v>14085.944119999998</v>
      </c>
      <c r="C9" s="167">
        <v>4582.3890899999997</v>
      </c>
      <c r="D9" s="167">
        <v>18668.333209999997</v>
      </c>
      <c r="E9" s="4"/>
      <c r="F9" s="44">
        <f t="shared" ref="F9:F21" si="2">A9</f>
        <v>41274</v>
      </c>
      <c r="G9" s="75">
        <f t="shared" ref="G9:G21" si="3">B9/B8-1</f>
        <v>0.19417184686822542</v>
      </c>
      <c r="H9" s="75">
        <f t="shared" si="0"/>
        <v>0.19173791136755347</v>
      </c>
      <c r="I9" s="75">
        <f t="shared" si="1"/>
        <v>0.19357348502577665</v>
      </c>
    </row>
    <row r="10" spans="1:9">
      <c r="A10" s="321">
        <v>41639</v>
      </c>
      <c r="B10" s="313">
        <v>17949.8838</v>
      </c>
      <c r="C10" s="311">
        <v>6084.9697200000001</v>
      </c>
      <c r="D10" s="311">
        <v>24034.853520000001</v>
      </c>
      <c r="E10" s="4"/>
      <c r="F10" s="323">
        <f t="shared" si="2"/>
        <v>41639</v>
      </c>
      <c r="G10" s="306">
        <f t="shared" si="3"/>
        <v>0.27431172856306918</v>
      </c>
      <c r="H10" s="306">
        <f t="shared" si="0"/>
        <v>0.32790332738855232</v>
      </c>
      <c r="I10" s="306">
        <f t="shared" si="1"/>
        <v>0.28746649471230445</v>
      </c>
    </row>
    <row r="11" spans="1:9">
      <c r="A11" s="320">
        <v>42004</v>
      </c>
      <c r="B11" s="221">
        <v>19351.417239999999</v>
      </c>
      <c r="C11" s="167">
        <v>6979.1719499999999</v>
      </c>
      <c r="D11" s="167">
        <v>26330.589189999999</v>
      </c>
      <c r="E11" s="4"/>
      <c r="F11" s="44">
        <f t="shared" si="2"/>
        <v>42004</v>
      </c>
      <c r="G11" s="75">
        <f t="shared" si="3"/>
        <v>7.8080362837780637E-2</v>
      </c>
      <c r="H11" s="75">
        <f t="shared" si="0"/>
        <v>0.1469526178677516</v>
      </c>
      <c r="I11" s="75">
        <f t="shared" si="1"/>
        <v>9.5516940350381496E-2</v>
      </c>
    </row>
    <row r="12" spans="1:9">
      <c r="A12" s="321">
        <v>42369</v>
      </c>
      <c r="B12" s="313">
        <v>17786.78743</v>
      </c>
      <c r="C12" s="311">
        <v>7280.7521699999998</v>
      </c>
      <c r="D12" s="311">
        <v>25067.5396</v>
      </c>
      <c r="E12" s="4"/>
      <c r="F12" s="323">
        <f t="shared" si="2"/>
        <v>42369</v>
      </c>
      <c r="G12" s="306">
        <f t="shared" si="3"/>
        <v>-8.0853499802890805E-2</v>
      </c>
      <c r="H12" s="306">
        <f t="shared" si="0"/>
        <v>4.3211461497233872E-2</v>
      </c>
      <c r="I12" s="306">
        <f t="shared" si="1"/>
        <v>-4.7968907223682189E-2</v>
      </c>
    </row>
    <row r="13" spans="1:9">
      <c r="A13" s="320">
        <v>42735</v>
      </c>
      <c r="B13" s="221">
        <v>19573.073690000001</v>
      </c>
      <c r="C13" s="167">
        <v>7779.1270300000006</v>
      </c>
      <c r="D13" s="167">
        <v>27352.200720000001</v>
      </c>
      <c r="E13" s="4"/>
      <c r="F13" s="44">
        <f t="shared" si="2"/>
        <v>42735</v>
      </c>
      <c r="G13" s="75">
        <f t="shared" si="3"/>
        <v>0.10042770607283291</v>
      </c>
      <c r="H13" s="75">
        <f t="shared" si="0"/>
        <v>6.8451012802431377E-2</v>
      </c>
      <c r="I13" s="75">
        <f t="shared" si="1"/>
        <v>9.1140221834934421E-2</v>
      </c>
    </row>
    <row r="14" spans="1:9">
      <c r="A14" s="321">
        <v>43100</v>
      </c>
      <c r="B14" s="313">
        <v>22081.367010000002</v>
      </c>
      <c r="C14" s="311">
        <v>10039.335640000001</v>
      </c>
      <c r="D14" s="311">
        <v>32120.702650000003</v>
      </c>
      <c r="E14" s="4"/>
      <c r="F14" s="323">
        <f t="shared" si="2"/>
        <v>43100</v>
      </c>
      <c r="G14" s="306">
        <f t="shared" si="3"/>
        <v>0.12815020061368809</v>
      </c>
      <c r="H14" s="306">
        <f t="shared" si="0"/>
        <v>0.29054784698637337</v>
      </c>
      <c r="I14" s="306">
        <f t="shared" si="1"/>
        <v>0.17433704800627847</v>
      </c>
    </row>
    <row r="15" spans="1:9">
      <c r="A15" s="320">
        <v>43465</v>
      </c>
      <c r="B15" s="221">
        <v>20679.476910000001</v>
      </c>
      <c r="C15" s="167">
        <v>9756.8361400000013</v>
      </c>
      <c r="D15" s="167">
        <v>30436.313050000004</v>
      </c>
      <c r="E15" s="4"/>
      <c r="F15" s="44">
        <f t="shared" si="2"/>
        <v>43465</v>
      </c>
      <c r="G15" s="75">
        <f t="shared" si="3"/>
        <v>-6.348746884036327E-2</v>
      </c>
      <c r="H15" s="75">
        <f t="shared" si="0"/>
        <v>-2.8139262410395882E-2</v>
      </c>
      <c r="I15" s="75">
        <f t="shared" si="1"/>
        <v>-5.243937588644243E-2</v>
      </c>
    </row>
    <row r="16" spans="1:9">
      <c r="A16" s="321">
        <v>43830</v>
      </c>
      <c r="B16" s="313">
        <v>21083.679359999998</v>
      </c>
      <c r="C16" s="311">
        <v>13002.04801</v>
      </c>
      <c r="D16" s="311">
        <v>34085.727370000001</v>
      </c>
      <c r="E16" s="4"/>
      <c r="F16" s="323">
        <f t="shared" si="2"/>
        <v>43830</v>
      </c>
      <c r="G16" s="306">
        <f t="shared" si="3"/>
        <v>1.9546067425164626E-2</v>
      </c>
      <c r="H16" s="306">
        <f t="shared" si="0"/>
        <v>0.33260903672407061</v>
      </c>
      <c r="I16" s="306">
        <f t="shared" si="1"/>
        <v>0.11990329820845358</v>
      </c>
    </row>
    <row r="17" spans="1:9">
      <c r="A17" s="320">
        <v>44196</v>
      </c>
      <c r="B17" s="221">
        <v>22509.489460000001</v>
      </c>
      <c r="C17" s="167">
        <v>19060.372309999999</v>
      </c>
      <c r="D17" s="167">
        <v>41569.861770000003</v>
      </c>
      <c r="E17" s="4"/>
      <c r="F17" s="44">
        <f t="shared" si="2"/>
        <v>44196</v>
      </c>
      <c r="G17" s="75">
        <f t="shared" si="3"/>
        <v>6.7626246617326746E-2</v>
      </c>
      <c r="H17" s="75">
        <f t="shared" si="0"/>
        <v>0.46595154050657883</v>
      </c>
      <c r="I17" s="75">
        <f t="shared" si="1"/>
        <v>0.21956798277354772</v>
      </c>
    </row>
    <row r="18" spans="1:9">
      <c r="A18" s="321">
        <v>44561</v>
      </c>
      <c r="B18" s="313">
        <v>23991.464170000003</v>
      </c>
      <c r="C18" s="311">
        <v>24557.073949999998</v>
      </c>
      <c r="D18" s="311">
        <v>48548.538119999997</v>
      </c>
      <c r="E18" s="4"/>
      <c r="F18" s="323">
        <f t="shared" si="2"/>
        <v>44561</v>
      </c>
      <c r="G18" s="306">
        <f t="shared" si="3"/>
        <v>6.5837775336198279E-2</v>
      </c>
      <c r="H18" s="306">
        <f t="shared" si="0"/>
        <v>0.28838374983452764</v>
      </c>
      <c r="I18" s="306">
        <f t="shared" si="1"/>
        <v>0.16787826691875951</v>
      </c>
    </row>
    <row r="19" spans="1:9">
      <c r="A19" s="320">
        <v>44926</v>
      </c>
      <c r="B19" s="221">
        <v>24060.385920000001</v>
      </c>
      <c r="C19" s="167">
        <v>16237.5944</v>
      </c>
      <c r="D19" s="167">
        <v>40297.980320000002</v>
      </c>
      <c r="E19" s="4"/>
      <c r="F19" s="44">
        <f t="shared" si="2"/>
        <v>44926</v>
      </c>
      <c r="G19" s="75">
        <f t="shared" si="3"/>
        <v>2.8727613084231773E-3</v>
      </c>
      <c r="H19" s="75">
        <f t="shared" si="0"/>
        <v>-0.33878138604538421</v>
      </c>
      <c r="I19" s="75">
        <f t="shared" si="1"/>
        <v>-0.1699445157258217</v>
      </c>
    </row>
    <row r="20" spans="1:9">
      <c r="A20" s="321">
        <v>45122</v>
      </c>
      <c r="B20" s="313">
        <v>25564.65047</v>
      </c>
      <c r="C20" s="311">
        <v>23414.747230000001</v>
      </c>
      <c r="D20" s="311">
        <v>48979.397700000001</v>
      </c>
      <c r="E20" s="4"/>
      <c r="F20" s="323">
        <f t="shared" si="2"/>
        <v>45122</v>
      </c>
      <c r="G20" s="306">
        <f t="shared" si="3"/>
        <v>6.2520383297326676E-2</v>
      </c>
      <c r="H20" s="306">
        <f t="shared" si="0"/>
        <v>0.44200838210369398</v>
      </c>
      <c r="I20" s="306">
        <f t="shared" si="1"/>
        <v>0.21543058265109605</v>
      </c>
    </row>
    <row r="21" spans="1:9">
      <c r="A21" s="322">
        <v>45657</v>
      </c>
      <c r="B21" s="222">
        <v>31576.034060000002</v>
      </c>
      <c r="C21" s="169">
        <v>30609.651260000002</v>
      </c>
      <c r="D21" s="169">
        <v>62185.685320000004</v>
      </c>
      <c r="E21" s="4"/>
      <c r="F21" s="77">
        <f t="shared" si="2"/>
        <v>45657</v>
      </c>
      <c r="G21" s="74">
        <f t="shared" si="3"/>
        <v>0.23514436847295572</v>
      </c>
      <c r="H21" s="74">
        <f t="shared" si="0"/>
        <v>0.30728087556638561</v>
      </c>
      <c r="I21" s="74">
        <f t="shared" si="1"/>
        <v>0.26962944095165953</v>
      </c>
    </row>
    <row r="22" spans="1:9">
      <c r="A22" s="5"/>
      <c r="B22" s="16"/>
      <c r="C22" s="16"/>
      <c r="D22" s="11"/>
      <c r="E22" s="4"/>
      <c r="F22" s="1"/>
      <c r="G22" s="1"/>
      <c r="H22" s="1"/>
      <c r="I22" s="1"/>
    </row>
    <row r="23" spans="1:9">
      <c r="A23" s="309" t="s">
        <v>88</v>
      </c>
      <c r="B23" s="300">
        <f>AVERAGE(B$7:B$21)</f>
        <v>20365.554059333332</v>
      </c>
      <c r="C23" s="300">
        <f t="shared" ref="C23:D23" si="4">AVERAGE(C$7:C$21)</f>
        <v>12474.571357999999</v>
      </c>
      <c r="D23" s="300">
        <f t="shared" si="4"/>
        <v>32840.125417333336</v>
      </c>
      <c r="E23" s="4"/>
      <c r="F23" s="35"/>
    </row>
    <row r="24" spans="1:9">
      <c r="A24" s="309" t="s">
        <v>109</v>
      </c>
      <c r="B24" s="301">
        <f>B21/B20-1</f>
        <v>0.23514436847295572</v>
      </c>
      <c r="C24" s="301">
        <f t="shared" ref="C24:D24" si="5">C21/C20-1</f>
        <v>0.30728087556638561</v>
      </c>
      <c r="D24" s="301">
        <f t="shared" si="5"/>
        <v>0.26962944095165953</v>
      </c>
      <c r="E24" s="4"/>
      <c r="F24" s="35"/>
    </row>
    <row r="25" spans="1:9">
      <c r="A25" s="310" t="s">
        <v>402</v>
      </c>
      <c r="B25" s="303">
        <f>((B21/B16)^(1/5))-1</f>
        <v>8.4132180352351371E-2</v>
      </c>
      <c r="C25" s="303">
        <f t="shared" ref="C25:D25" si="6">((C21/C16)^(1/5))-1</f>
        <v>0.18677755270363705</v>
      </c>
      <c r="D25" s="303">
        <f t="shared" si="6"/>
        <v>0.12777787893462289</v>
      </c>
      <c r="E25" s="4"/>
      <c r="F25" s="35"/>
      <c r="G25" s="75"/>
      <c r="H25" s="75"/>
      <c r="I25" s="75"/>
    </row>
    <row r="26" spans="1:9">
      <c r="A26" s="310" t="s">
        <v>403</v>
      </c>
      <c r="B26" s="303">
        <f>((B21/B11)^(1/10))-1</f>
        <v>5.0181782930927232E-2</v>
      </c>
      <c r="C26" s="303">
        <f t="shared" ref="C26:D26" si="7">((C21/C11)^(1/10))-1</f>
        <v>0.15932565965163059</v>
      </c>
      <c r="D26" s="303">
        <f t="shared" si="7"/>
        <v>8.9740231737420739E-2</v>
      </c>
      <c r="E26" s="4"/>
      <c r="F26" s="35"/>
      <c r="G26" s="75"/>
      <c r="H26" s="75"/>
      <c r="I26" s="75"/>
    </row>
    <row r="28" spans="1:9" s="117" customFormat="1" ht="11.25" customHeight="1">
      <c r="A28" s="399" t="s">
        <v>67</v>
      </c>
      <c r="B28" s="399"/>
      <c r="C28" s="399"/>
      <c r="D28" s="399"/>
      <c r="F28" s="145"/>
    </row>
    <row r="29" spans="1:9" s="117" customFormat="1" ht="11.25" customHeight="1">
      <c r="A29" s="399" t="s">
        <v>100</v>
      </c>
      <c r="B29" s="399"/>
      <c r="C29" s="399"/>
      <c r="D29" s="399"/>
      <c r="F29" s="145"/>
    </row>
  </sheetData>
  <mergeCells count="2">
    <mergeCell ref="A28:D28"/>
    <mergeCell ref="A29:D29"/>
  </mergeCells>
  <hyperlinks>
    <hyperlink ref="A1" location="Contents!B3" display="Return to the Table of Contents" xr:uid="{2CA09396-6A1E-4C0C-B96F-7A0580306FD4}"/>
  </hyperlinks>
  <pageMargins left="0.7" right="0.7" top="0.75" bottom="0.75" header="0.3" footer="0.3"/>
  <pageSetup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9"/>
  <dimension ref="A1:M29"/>
  <sheetViews>
    <sheetView showGridLines="0" workbookViewId="0">
      <selection activeCell="A3" sqref="A3"/>
    </sheetView>
  </sheetViews>
  <sheetFormatPr defaultColWidth="9" defaultRowHeight="12.75" customHeight="1"/>
  <cols>
    <col min="1" max="1" width="10.625" style="35" customWidth="1"/>
    <col min="2" max="5" width="8.625" style="35" customWidth="1"/>
    <col min="6" max="6" width="2.625" style="35" customWidth="1"/>
    <col min="7" max="7" width="10.625" style="35" customWidth="1"/>
    <col min="8" max="11" width="8.625" style="35" customWidth="1"/>
    <col min="12" max="12" width="4.625" style="35" customWidth="1"/>
    <col min="13" max="16384" width="9" style="35"/>
  </cols>
  <sheetData>
    <row r="1" spans="1:11" ht="12.75" customHeight="1">
      <c r="A1" s="12" t="s">
        <v>48</v>
      </c>
    </row>
    <row r="3" spans="1:11" s="34" customFormat="1" ht="12.75" customHeight="1">
      <c r="A3" s="3" t="s">
        <v>366</v>
      </c>
      <c r="B3" s="4"/>
      <c r="C3" s="4"/>
      <c r="D3" s="4"/>
      <c r="E3" s="4"/>
      <c r="F3" s="4"/>
      <c r="G3" s="4"/>
      <c r="H3" s="4"/>
      <c r="I3" s="4"/>
    </row>
    <row r="4" spans="1:11" ht="12.75" customHeight="1">
      <c r="A4" s="32"/>
      <c r="B4" s="1"/>
      <c r="C4" s="1"/>
      <c r="D4" s="1"/>
      <c r="E4" s="1"/>
      <c r="F4" s="1"/>
      <c r="G4" s="1"/>
      <c r="H4" s="1"/>
      <c r="I4" s="1"/>
    </row>
    <row r="5" spans="1:11" ht="12.75" customHeight="1">
      <c r="A5" s="32"/>
      <c r="B5" s="1"/>
      <c r="C5" s="1"/>
      <c r="D5" s="1"/>
      <c r="E5" s="1"/>
      <c r="F5" s="1"/>
      <c r="G5" s="1"/>
      <c r="H5" s="1"/>
      <c r="I5" s="1"/>
    </row>
    <row r="6" spans="1:11" ht="25.5">
      <c r="A6" s="369" t="s">
        <v>418</v>
      </c>
      <c r="B6" s="298" t="s">
        <v>375</v>
      </c>
      <c r="C6" s="298" t="s">
        <v>28</v>
      </c>
      <c r="D6" s="298" t="s">
        <v>286</v>
      </c>
      <c r="E6" s="298" t="s">
        <v>257</v>
      </c>
      <c r="F6" s="101"/>
      <c r="G6" s="369" t="s">
        <v>416</v>
      </c>
      <c r="H6" s="298" t="str">
        <f>B6</f>
        <v>DJIA</v>
      </c>
      <c r="I6" s="298" t="str">
        <f>C6</f>
        <v>S&amp;P 500</v>
      </c>
      <c r="J6" s="298" t="str">
        <f>D6</f>
        <v>Nasdaq</v>
      </c>
      <c r="K6" s="298" t="str">
        <f>E6</f>
        <v>Russell 2000</v>
      </c>
    </row>
    <row r="7" spans="1:11" ht="12.75" customHeight="1">
      <c r="A7" s="320">
        <v>40543</v>
      </c>
      <c r="B7" s="315">
        <v>11577.51</v>
      </c>
      <c r="C7" s="315">
        <v>1257.6400000000001</v>
      </c>
      <c r="D7" s="277">
        <v>2652.87</v>
      </c>
      <c r="E7" s="277">
        <v>783.64700000000005</v>
      </c>
      <c r="F7" s="101"/>
      <c r="G7" s="44"/>
      <c r="H7" s="68"/>
      <c r="I7" s="68"/>
      <c r="J7" s="68"/>
      <c r="K7" s="68"/>
    </row>
    <row r="8" spans="1:11" ht="12.75" customHeight="1">
      <c r="A8" s="321">
        <v>40907</v>
      </c>
      <c r="B8" s="316">
        <v>12217.56</v>
      </c>
      <c r="C8" s="316">
        <v>1257.6099999999999</v>
      </c>
      <c r="D8" s="324">
        <v>2605.15</v>
      </c>
      <c r="E8" s="324">
        <v>740.91600000000005</v>
      </c>
      <c r="F8" s="101"/>
      <c r="G8" s="323">
        <f>A8</f>
        <v>40907</v>
      </c>
      <c r="H8" s="306">
        <f t="shared" ref="H8:H21" si="0">B8/B7-1</f>
        <v>5.5283908197876652E-2</v>
      </c>
      <c r="I8" s="306">
        <f t="shared" ref="I8:I21" si="1">C8/C7-1</f>
        <v>-2.385420311079578E-5</v>
      </c>
      <c r="J8" s="306">
        <f t="shared" ref="J8:K21" si="2">D8/D7-1</f>
        <v>-1.7988065755200844E-2</v>
      </c>
      <c r="K8" s="306">
        <f>E8/E7-1</f>
        <v>-5.4528378211107786E-2</v>
      </c>
    </row>
    <row r="9" spans="1:11" ht="12.75" customHeight="1">
      <c r="A9" s="320">
        <v>41274</v>
      </c>
      <c r="B9" s="315">
        <v>13104.14</v>
      </c>
      <c r="C9" s="315">
        <v>1426.19</v>
      </c>
      <c r="D9" s="325">
        <v>3019.51</v>
      </c>
      <c r="E9" s="325">
        <v>849.35</v>
      </c>
      <c r="F9" s="101"/>
      <c r="G9" s="44">
        <f t="shared" ref="G9:G21" si="3">A9</f>
        <v>41274</v>
      </c>
      <c r="H9" s="75">
        <f t="shared" si="0"/>
        <v>7.2566044283801423E-2</v>
      </c>
      <c r="I9" s="75">
        <f t="shared" si="1"/>
        <v>0.13404791628565316</v>
      </c>
      <c r="J9" s="75">
        <f t="shared" si="2"/>
        <v>0.15905418114120118</v>
      </c>
      <c r="K9" s="75">
        <f>E9/E8-1</f>
        <v>0.14635127328873976</v>
      </c>
    </row>
    <row r="10" spans="1:11" ht="12.75" customHeight="1">
      <c r="A10" s="321">
        <v>41639</v>
      </c>
      <c r="B10" s="316">
        <v>16576.66</v>
      </c>
      <c r="C10" s="316">
        <v>1848.36</v>
      </c>
      <c r="D10" s="324">
        <v>4176.59</v>
      </c>
      <c r="E10" s="324">
        <v>1163.6369999999999</v>
      </c>
      <c r="F10" s="101"/>
      <c r="G10" s="323">
        <f t="shared" si="3"/>
        <v>41639</v>
      </c>
      <c r="H10" s="306">
        <f t="shared" si="0"/>
        <v>0.26499411636322567</v>
      </c>
      <c r="I10" s="306">
        <f t="shared" si="1"/>
        <v>0.29601245275874866</v>
      </c>
      <c r="J10" s="306">
        <f t="shared" si="2"/>
        <v>0.38320124788459053</v>
      </c>
      <c r="K10" s="306">
        <f t="shared" si="2"/>
        <v>0.37003237770059449</v>
      </c>
    </row>
    <row r="11" spans="1:11" ht="12.75" customHeight="1">
      <c r="A11" s="320">
        <v>42004</v>
      </c>
      <c r="B11" s="315">
        <v>17823.07</v>
      </c>
      <c r="C11" s="315">
        <v>2058.9</v>
      </c>
      <c r="D11" s="325">
        <v>4736.05</v>
      </c>
      <c r="E11" s="325">
        <v>1204.6959999999999</v>
      </c>
      <c r="F11" s="101"/>
      <c r="G11" s="44">
        <f t="shared" si="3"/>
        <v>42004</v>
      </c>
      <c r="H11" s="75">
        <f t="shared" si="0"/>
        <v>7.5190659638310731E-2</v>
      </c>
      <c r="I11" s="75">
        <f t="shared" si="1"/>
        <v>0.11390638187366098</v>
      </c>
      <c r="J11" s="75">
        <f t="shared" si="2"/>
        <v>0.13395138139008145</v>
      </c>
      <c r="K11" s="75">
        <f t="shared" si="2"/>
        <v>3.5285058828483429E-2</v>
      </c>
    </row>
    <row r="12" spans="1:11" ht="12.75" customHeight="1">
      <c r="A12" s="321">
        <v>42369</v>
      </c>
      <c r="B12" s="316">
        <v>17425.03</v>
      </c>
      <c r="C12" s="316">
        <v>2043.94</v>
      </c>
      <c r="D12" s="324">
        <v>5007.41</v>
      </c>
      <c r="E12" s="324">
        <v>1135.8889999999999</v>
      </c>
      <c r="F12" s="101"/>
      <c r="G12" s="323">
        <f t="shared" si="3"/>
        <v>42369</v>
      </c>
      <c r="H12" s="306">
        <f t="shared" si="0"/>
        <v>-2.2332852869904052E-2</v>
      </c>
      <c r="I12" s="306">
        <f t="shared" si="1"/>
        <v>-7.26601583369757E-3</v>
      </c>
      <c r="J12" s="306">
        <f t="shared" si="2"/>
        <v>5.7296692391338722E-2</v>
      </c>
      <c r="K12" s="306">
        <f>E12/E11-1</f>
        <v>-5.7115654073724875E-2</v>
      </c>
    </row>
    <row r="13" spans="1:11" ht="12.75" customHeight="1">
      <c r="A13" s="320">
        <v>42734</v>
      </c>
      <c r="B13" s="315">
        <v>19762.599999999999</v>
      </c>
      <c r="C13" s="315">
        <v>2238.83</v>
      </c>
      <c r="D13" s="325">
        <v>5383.12</v>
      </c>
      <c r="E13" s="325">
        <v>1357.13</v>
      </c>
      <c r="F13" s="101"/>
      <c r="G13" s="44">
        <f t="shared" si="3"/>
        <v>42734</v>
      </c>
      <c r="H13" s="75">
        <f t="shared" si="0"/>
        <v>0.13415012771857504</v>
      </c>
      <c r="I13" s="75">
        <f t="shared" si="1"/>
        <v>9.5350157049619799E-2</v>
      </c>
      <c r="J13" s="75">
        <f t="shared" si="2"/>
        <v>7.5030804347956392E-2</v>
      </c>
      <c r="K13" s="75">
        <f t="shared" si="2"/>
        <v>0.19477343296748195</v>
      </c>
    </row>
    <row r="14" spans="1:11" ht="12.75" customHeight="1">
      <c r="A14" s="321">
        <v>43098</v>
      </c>
      <c r="B14" s="316">
        <v>24719.22</v>
      </c>
      <c r="C14" s="316">
        <v>2673.61</v>
      </c>
      <c r="D14" s="324">
        <v>6903.39</v>
      </c>
      <c r="E14" s="324">
        <v>1535.511</v>
      </c>
      <c r="F14" s="101"/>
      <c r="G14" s="323">
        <f t="shared" si="3"/>
        <v>43098</v>
      </c>
      <c r="H14" s="306">
        <f t="shared" si="0"/>
        <v>0.25080809205266519</v>
      </c>
      <c r="I14" s="306">
        <f t="shared" si="1"/>
        <v>0.19419964892376829</v>
      </c>
      <c r="J14" s="306">
        <f t="shared" si="2"/>
        <v>0.28241428762502041</v>
      </c>
      <c r="K14" s="306">
        <f t="shared" si="2"/>
        <v>0.13143987679883273</v>
      </c>
    </row>
    <row r="15" spans="1:11" ht="12.75" customHeight="1">
      <c r="A15" s="320">
        <v>43465</v>
      </c>
      <c r="B15" s="315">
        <v>23327.46</v>
      </c>
      <c r="C15" s="315">
        <v>2506.85</v>
      </c>
      <c r="D15" s="325">
        <v>6635.28</v>
      </c>
      <c r="E15" s="325">
        <v>1348.559</v>
      </c>
      <c r="F15" s="101"/>
      <c r="G15" s="44">
        <f t="shared" si="3"/>
        <v>43465</v>
      </c>
      <c r="H15" s="75">
        <f t="shared" si="0"/>
        <v>-5.6302747416787535E-2</v>
      </c>
      <c r="I15" s="75">
        <f t="shared" si="1"/>
        <v>-6.2372597349650949E-2</v>
      </c>
      <c r="J15" s="75">
        <f t="shared" si="2"/>
        <v>-3.8837440735638662E-2</v>
      </c>
      <c r="K15" s="75">
        <f t="shared" si="2"/>
        <v>-0.12175230265364434</v>
      </c>
    </row>
    <row r="16" spans="1:11" ht="12.75" customHeight="1">
      <c r="A16" s="321">
        <v>43830</v>
      </c>
      <c r="B16" s="316">
        <v>28538.44</v>
      </c>
      <c r="C16" s="316">
        <v>3230.78</v>
      </c>
      <c r="D16" s="324">
        <v>8972.6</v>
      </c>
      <c r="E16" s="324">
        <v>1668.4690000000001</v>
      </c>
      <c r="F16" s="101"/>
      <c r="G16" s="323">
        <f t="shared" si="3"/>
        <v>43830</v>
      </c>
      <c r="H16" s="306">
        <f t="shared" si="0"/>
        <v>0.22338394321542077</v>
      </c>
      <c r="I16" s="306">
        <f t="shared" si="1"/>
        <v>0.28878074077028959</v>
      </c>
      <c r="J16" s="306">
        <f t="shared" si="2"/>
        <v>0.3522564232406169</v>
      </c>
      <c r="K16" s="306">
        <f t="shared" si="2"/>
        <v>0.23722358458176473</v>
      </c>
    </row>
    <row r="17" spans="1:13" ht="12.75" customHeight="1">
      <c r="A17" s="320">
        <v>44196</v>
      </c>
      <c r="B17" s="315">
        <v>30606.48</v>
      </c>
      <c r="C17" s="315">
        <v>3756.07</v>
      </c>
      <c r="D17" s="325">
        <v>12888.28</v>
      </c>
      <c r="E17" s="325">
        <v>1974.855</v>
      </c>
      <c r="F17" s="101"/>
      <c r="G17" s="44">
        <f t="shared" si="3"/>
        <v>44196</v>
      </c>
      <c r="H17" s="75">
        <f t="shared" si="0"/>
        <v>7.246506816770637E-2</v>
      </c>
      <c r="I17" s="75">
        <f t="shared" si="1"/>
        <v>0.16258921994069531</v>
      </c>
      <c r="J17" s="75">
        <f t="shared" si="2"/>
        <v>0.43640416378753089</v>
      </c>
      <c r="K17" s="75">
        <f t="shared" si="2"/>
        <v>0.18363301925297981</v>
      </c>
    </row>
    <row r="18" spans="1:13" ht="12.75" customHeight="1">
      <c r="A18" s="321">
        <v>44561</v>
      </c>
      <c r="B18" s="316">
        <v>36338.300000000003</v>
      </c>
      <c r="C18" s="316">
        <v>4766.18</v>
      </c>
      <c r="D18" s="324">
        <v>15644.97</v>
      </c>
      <c r="E18" s="324">
        <v>2245.3130000000001</v>
      </c>
      <c r="F18" s="101"/>
      <c r="G18" s="323">
        <f t="shared" si="3"/>
        <v>44561</v>
      </c>
      <c r="H18" s="306">
        <f t="shared" si="0"/>
        <v>0.18727472090877506</v>
      </c>
      <c r="I18" s="306">
        <f t="shared" si="1"/>
        <v>0.268927362908572</v>
      </c>
      <c r="J18" s="306">
        <f t="shared" si="2"/>
        <v>0.21389122520615622</v>
      </c>
      <c r="K18" s="306">
        <f t="shared" si="2"/>
        <v>0.136950814110403</v>
      </c>
    </row>
    <row r="19" spans="1:13" ht="12.75" customHeight="1">
      <c r="A19" s="320">
        <v>44925</v>
      </c>
      <c r="B19" s="315">
        <v>33147.25</v>
      </c>
      <c r="C19" s="315">
        <v>3839.5</v>
      </c>
      <c r="D19" s="325">
        <v>10466.48</v>
      </c>
      <c r="E19" s="325">
        <v>1761.2460000000001</v>
      </c>
      <c r="F19" s="101"/>
      <c r="G19" s="44">
        <f t="shared" si="3"/>
        <v>44925</v>
      </c>
      <c r="H19" s="75">
        <f t="shared" si="0"/>
        <v>-8.7815060143154766E-2</v>
      </c>
      <c r="I19" s="75">
        <f t="shared" si="1"/>
        <v>-0.19442824232404154</v>
      </c>
      <c r="J19" s="75">
        <f t="shared" si="2"/>
        <v>-0.33100031511725492</v>
      </c>
      <c r="K19" s="75">
        <f t="shared" si="2"/>
        <v>-0.21558998678580665</v>
      </c>
    </row>
    <row r="20" spans="1:13" ht="12.75" customHeight="1">
      <c r="A20" s="321">
        <v>45289</v>
      </c>
      <c r="B20" s="316">
        <v>37689.54</v>
      </c>
      <c r="C20" s="316">
        <v>4769.83</v>
      </c>
      <c r="D20" s="324">
        <v>15011.35</v>
      </c>
      <c r="E20" s="324">
        <v>2027.0740000000001</v>
      </c>
      <c r="F20" s="101"/>
      <c r="G20" s="323">
        <f t="shared" si="3"/>
        <v>45289</v>
      </c>
      <c r="H20" s="306">
        <f t="shared" si="0"/>
        <v>0.13703369057764969</v>
      </c>
      <c r="I20" s="306">
        <f t="shared" si="1"/>
        <v>0.24230498762859742</v>
      </c>
      <c r="J20" s="306">
        <f t="shared" si="2"/>
        <v>0.43423099265464615</v>
      </c>
      <c r="K20" s="306">
        <f t="shared" si="2"/>
        <v>0.15093178352143877</v>
      </c>
    </row>
    <row r="21" spans="1:13" ht="12.75" customHeight="1">
      <c r="A21" s="322">
        <v>45657</v>
      </c>
      <c r="B21" s="317">
        <v>42544.22</v>
      </c>
      <c r="C21" s="317">
        <v>5881.63</v>
      </c>
      <c r="D21" s="278">
        <v>19310.79</v>
      </c>
      <c r="E21" s="278">
        <v>2230.1579999999999</v>
      </c>
      <c r="F21" s="101"/>
      <c r="G21" s="77">
        <f t="shared" si="3"/>
        <v>45657</v>
      </c>
      <c r="H21" s="74">
        <f t="shared" si="0"/>
        <v>0.12880709077372665</v>
      </c>
      <c r="I21" s="74">
        <f t="shared" si="1"/>
        <v>0.23309006819949563</v>
      </c>
      <c r="J21" s="74">
        <f t="shared" si="2"/>
        <v>0.28641261445506228</v>
      </c>
      <c r="K21" s="74">
        <f>E21/E20-1</f>
        <v>0.10018578502807496</v>
      </c>
    </row>
    <row r="22" spans="1:13" ht="12.75" customHeight="1">
      <c r="A22" s="5"/>
      <c r="B22" s="16"/>
      <c r="C22" s="16"/>
      <c r="D22" s="11"/>
      <c r="E22" s="11"/>
      <c r="F22" s="101"/>
      <c r="H22" s="9"/>
      <c r="I22" s="1"/>
      <c r="M22" s="9"/>
    </row>
    <row r="23" spans="1:13" ht="12.75" customHeight="1">
      <c r="A23" s="309" t="s">
        <v>88</v>
      </c>
      <c r="B23" s="300">
        <f>AVERAGE(B$7:B$21)</f>
        <v>24359.831999999999</v>
      </c>
      <c r="C23" s="300">
        <f>AVERAGE(C$7:C$21)</f>
        <v>2903.7280000000001</v>
      </c>
      <c r="D23" s="300">
        <f>AVERAGE(D$7:D$21)</f>
        <v>8227.5893333333333</v>
      </c>
      <c r="E23" s="300">
        <f>AVERAGE(E$7:E$21)</f>
        <v>1468.43</v>
      </c>
      <c r="F23" s="1"/>
    </row>
    <row r="24" spans="1:13" ht="12.75" customHeight="1">
      <c r="A24" s="309" t="s">
        <v>109</v>
      </c>
      <c r="B24" s="301">
        <f>B21/B20-1</f>
        <v>0.12880709077372665</v>
      </c>
      <c r="C24" s="301">
        <f>C21/C20-1</f>
        <v>0.23309006819949563</v>
      </c>
      <c r="D24" s="301">
        <f>D21/D20-1</f>
        <v>0.28641261445506228</v>
      </c>
      <c r="E24" s="301">
        <f>E21/E20-1</f>
        <v>0.10018578502807496</v>
      </c>
      <c r="F24" s="1"/>
    </row>
    <row r="25" spans="1:13" ht="12.75" customHeight="1">
      <c r="A25" s="310" t="s">
        <v>402</v>
      </c>
      <c r="B25" s="303">
        <f>((B21/B16)^(1/5))-1</f>
        <v>8.3133697038434429E-2</v>
      </c>
      <c r="C25" s="303">
        <f>((C21/C16)^(1/5))-1</f>
        <v>0.12729625170841219</v>
      </c>
      <c r="D25" s="303">
        <f>((D21/D16)^(1/5))-1</f>
        <v>0.16567195200702445</v>
      </c>
      <c r="E25" s="303">
        <f>((E21/E16)^(1/5))-1</f>
        <v>5.9750177879650757E-2</v>
      </c>
      <c r="F25" s="1"/>
      <c r="H25" s="75"/>
      <c r="I25" s="75"/>
      <c r="J25" s="75"/>
      <c r="K25" s="75"/>
    </row>
    <row r="26" spans="1:13" ht="12.75" customHeight="1">
      <c r="A26" s="310" t="s">
        <v>403</v>
      </c>
      <c r="B26" s="303">
        <f>((B21/B11)^(1/10))-1</f>
        <v>9.0902169130820276E-2</v>
      </c>
      <c r="C26" s="303">
        <f>((C21/C11)^(1/10))-1</f>
        <v>0.11067307727697373</v>
      </c>
      <c r="D26" s="303">
        <f>((D21/D11)^(1/10))-1</f>
        <v>0.15090208338027744</v>
      </c>
      <c r="E26" s="303">
        <f>((E21/E11)^(1/10))-1</f>
        <v>6.3520379561027296E-2</v>
      </c>
      <c r="F26" s="1"/>
      <c r="H26" s="75"/>
      <c r="I26" s="75"/>
      <c r="J26" s="75"/>
      <c r="K26" s="75"/>
    </row>
    <row r="27" spans="1:13" ht="12.75" customHeight="1">
      <c r="A27" s="12"/>
    </row>
    <row r="28" spans="1:13" s="117" customFormat="1" ht="11.25">
      <c r="A28" s="71" t="s">
        <v>99</v>
      </c>
      <c r="B28" s="71"/>
      <c r="C28" s="71"/>
      <c r="D28" s="71"/>
      <c r="E28" s="71"/>
      <c r="F28" s="146"/>
    </row>
    <row r="29" spans="1:13" s="117" customFormat="1" ht="11.25">
      <c r="A29" s="71" t="s">
        <v>462</v>
      </c>
    </row>
  </sheetData>
  <hyperlinks>
    <hyperlink ref="A1" location="Contents!B3" display="Return to the Table of Contents" xr:uid="{057914AB-0424-4D60-999C-F8298C2444E5}"/>
  </hyperlinks>
  <pageMargins left="0.7" right="0.7" top="0.75" bottom="0.75" header="0.3" footer="0.3"/>
  <pageSetup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1"/>
  <dimension ref="A1:V33"/>
  <sheetViews>
    <sheetView showGridLines="0" workbookViewId="0">
      <selection activeCell="A3" sqref="A3"/>
    </sheetView>
  </sheetViews>
  <sheetFormatPr defaultColWidth="10.625" defaultRowHeight="12.75"/>
  <cols>
    <col min="1" max="10" width="9.625" style="35" customWidth="1"/>
    <col min="11" max="11" width="2.625" style="35" customWidth="1"/>
    <col min="12" max="12" width="10.625" style="35" customWidth="1"/>
    <col min="13" max="21" width="9.625" style="35" customWidth="1"/>
    <col min="22" max="22" width="2.625" style="35" customWidth="1"/>
    <col min="23" max="16384" width="10.625" style="35"/>
  </cols>
  <sheetData>
    <row r="1" spans="1:22">
      <c r="A1" s="69" t="s">
        <v>48</v>
      </c>
    </row>
    <row r="3" spans="1:22">
      <c r="A3" s="13" t="s">
        <v>367</v>
      </c>
      <c r="B3" s="1"/>
      <c r="C3" s="1"/>
      <c r="D3" s="1"/>
      <c r="E3" s="14"/>
      <c r="F3" s="1"/>
      <c r="G3" s="1"/>
      <c r="H3" s="1"/>
      <c r="I3" s="1"/>
      <c r="J3" s="1"/>
      <c r="K3" s="1"/>
      <c r="V3" s="1"/>
    </row>
    <row r="4" spans="1:22">
      <c r="A4" s="32"/>
      <c r="B4" s="1"/>
      <c r="C4" s="1"/>
      <c r="D4" s="1"/>
      <c r="E4" s="14" t="s">
        <v>6</v>
      </c>
      <c r="F4" s="1"/>
      <c r="G4" s="1"/>
      <c r="H4" s="1"/>
      <c r="I4" s="1"/>
      <c r="J4" s="1"/>
      <c r="K4" s="1"/>
      <c r="V4" s="1"/>
    </row>
    <row r="5" spans="1:22">
      <c r="A5" s="32"/>
      <c r="B5" s="1"/>
      <c r="C5" s="1"/>
      <c r="D5" s="1"/>
      <c r="E5" s="14"/>
      <c r="F5" s="1"/>
      <c r="G5" s="1"/>
      <c r="H5" s="1"/>
      <c r="I5" s="1"/>
      <c r="J5" s="1"/>
      <c r="K5" s="1"/>
      <c r="V5" s="1"/>
    </row>
    <row r="6" spans="1:22" ht="27" customHeight="1">
      <c r="A6" s="326"/>
      <c r="B6" s="298" t="s">
        <v>376</v>
      </c>
      <c r="C6" s="298" t="s">
        <v>377</v>
      </c>
      <c r="D6" s="298" t="s">
        <v>378</v>
      </c>
      <c r="E6" s="298" t="s">
        <v>379</v>
      </c>
      <c r="F6" s="298" t="s">
        <v>380</v>
      </c>
      <c r="G6" s="298" t="s">
        <v>381</v>
      </c>
      <c r="H6" s="298" t="s">
        <v>382</v>
      </c>
      <c r="I6" s="298" t="s">
        <v>383</v>
      </c>
      <c r="J6" s="298" t="s">
        <v>384</v>
      </c>
      <c r="K6" s="1"/>
      <c r="L6" s="326" t="s">
        <v>416</v>
      </c>
      <c r="M6" s="298" t="str">
        <f>B6</f>
        <v>3M UST</v>
      </c>
      <c r="N6" s="298" t="str">
        <f t="shared" ref="N6:U6" si="0">C6</f>
        <v>2Y UST</v>
      </c>
      <c r="O6" s="298" t="str">
        <f t="shared" si="0"/>
        <v>10Y UST</v>
      </c>
      <c r="P6" s="298" t="str">
        <f t="shared" si="0"/>
        <v>30Y UST</v>
      </c>
      <c r="Q6" s="298" t="str">
        <f t="shared" si="0"/>
        <v>Aaa Corporates</v>
      </c>
      <c r="R6" s="298" t="str">
        <f t="shared" si="0"/>
        <v>Baa Corporates</v>
      </c>
      <c r="S6" s="298" t="str">
        <f t="shared" si="0"/>
        <v>20Y HG Munis</v>
      </c>
      <c r="T6" s="298" t="str">
        <f t="shared" si="0"/>
        <v>Prime</v>
      </c>
      <c r="U6" s="298" t="str">
        <f t="shared" si="0"/>
        <v>Fed Funds</v>
      </c>
      <c r="V6" s="7"/>
    </row>
    <row r="7" spans="1:22">
      <c r="A7" s="44">
        <v>40543</v>
      </c>
      <c r="B7" s="192">
        <v>0.13844621513944214</v>
      </c>
      <c r="C7" s="192">
        <v>0.70334661354581673</v>
      </c>
      <c r="D7" s="192">
        <v>3.2150597609561737</v>
      </c>
      <c r="E7" s="192">
        <v>4.2510756972111574</v>
      </c>
      <c r="F7" s="180">
        <v>4.9409920634920663</v>
      </c>
      <c r="G7" s="180">
        <v>6.0382936507936451</v>
      </c>
      <c r="H7" s="180">
        <v>4.16</v>
      </c>
      <c r="I7" s="180">
        <v>3.25</v>
      </c>
      <c r="J7" s="192">
        <v>0.17702380952380969</v>
      </c>
      <c r="K7" s="1"/>
      <c r="V7" s="1"/>
    </row>
    <row r="8" spans="1:22">
      <c r="A8" s="323">
        <v>40908</v>
      </c>
      <c r="B8" s="327">
        <v>5.2839999999999845E-2</v>
      </c>
      <c r="C8" s="327">
        <v>0.44936000000000009</v>
      </c>
      <c r="D8" s="327">
        <v>2.7816400000000003</v>
      </c>
      <c r="E8" s="327">
        <v>3.9107999999999992</v>
      </c>
      <c r="F8" s="328">
        <v>4.6381200000000016</v>
      </c>
      <c r="G8" s="328">
        <v>5.6616400000000047</v>
      </c>
      <c r="H8" s="328">
        <v>4.29</v>
      </c>
      <c r="I8" s="328">
        <v>3.25</v>
      </c>
      <c r="J8" s="327">
        <v>0.10183266932270887</v>
      </c>
      <c r="K8" s="1"/>
      <c r="L8" s="323">
        <f t="shared" ref="L8:L21" si="1">A8</f>
        <v>40908</v>
      </c>
      <c r="M8" s="329">
        <f t="shared" ref="M8:M21" si="2">B8-B7</f>
        <v>-8.560621513944229E-2</v>
      </c>
      <c r="N8" s="329">
        <f t="shared" ref="N8:N21" si="3">C8-C7</f>
        <v>-0.25398661354581664</v>
      </c>
      <c r="O8" s="329">
        <f t="shared" ref="O8:O21" si="4">D8-D7</f>
        <v>-0.43341976095617341</v>
      </c>
      <c r="P8" s="329">
        <f t="shared" ref="P8:P21" si="5">E8-E7</f>
        <v>-0.34027569721115825</v>
      </c>
      <c r="Q8" s="328">
        <f t="shared" ref="Q8:Q21" si="6">F8-F7</f>
        <v>-0.30287206349206475</v>
      </c>
      <c r="R8" s="328">
        <f t="shared" ref="R8:R21" si="7">G8-G7</f>
        <v>-0.37665365079364044</v>
      </c>
      <c r="S8" s="328">
        <f t="shared" ref="S8:S21" si="8">H8-H7</f>
        <v>0.12999999999999989</v>
      </c>
      <c r="T8" s="328">
        <f t="shared" ref="T8:T21" si="9">I8-I7</f>
        <v>0</v>
      </c>
      <c r="U8" s="327">
        <f t="shared" ref="U8:U21" si="10">J8-J7</f>
        <v>-7.519114020110082E-2</v>
      </c>
      <c r="V8" s="1"/>
    </row>
    <row r="9" spans="1:22">
      <c r="A9" s="44">
        <v>41274</v>
      </c>
      <c r="B9" s="192">
        <v>8.7599999999999928E-2</v>
      </c>
      <c r="C9" s="192">
        <v>0.27616000000000024</v>
      </c>
      <c r="D9" s="192">
        <v>1.8034399999999997</v>
      </c>
      <c r="E9" s="192">
        <v>2.9216800000000007</v>
      </c>
      <c r="F9" s="180">
        <v>3.6724799999999989</v>
      </c>
      <c r="G9" s="180">
        <v>4.9389999999999974</v>
      </c>
      <c r="H9" s="180">
        <v>3.2499300772521189</v>
      </c>
      <c r="I9" s="180">
        <v>3.25</v>
      </c>
      <c r="J9" s="192">
        <v>0.14211155378486048</v>
      </c>
      <c r="K9" s="1"/>
      <c r="L9" s="44">
        <f t="shared" si="1"/>
        <v>41274</v>
      </c>
      <c r="M9" s="194">
        <f t="shared" si="2"/>
        <v>3.4760000000000082E-2</v>
      </c>
      <c r="N9" s="194">
        <f t="shared" si="3"/>
        <v>-0.17319999999999985</v>
      </c>
      <c r="O9" s="194">
        <f t="shared" si="4"/>
        <v>-0.97820000000000062</v>
      </c>
      <c r="P9" s="194">
        <f t="shared" si="5"/>
        <v>-0.98911999999999844</v>
      </c>
      <c r="Q9" s="180">
        <f t="shared" si="6"/>
        <v>-0.96564000000000272</v>
      </c>
      <c r="R9" s="180">
        <f t="shared" si="7"/>
        <v>-0.72264000000000728</v>
      </c>
      <c r="S9" s="180">
        <f t="shared" si="8"/>
        <v>-1.0400699227478811</v>
      </c>
      <c r="T9" s="180">
        <f t="shared" si="9"/>
        <v>0</v>
      </c>
      <c r="U9" s="192">
        <f t="shared" si="10"/>
        <v>4.027888446215161E-2</v>
      </c>
      <c r="V9" s="1"/>
    </row>
    <row r="10" spans="1:22">
      <c r="A10" s="323">
        <v>41639</v>
      </c>
      <c r="B10" s="327">
        <v>5.7079999999999929E-2</v>
      </c>
      <c r="C10" s="327">
        <v>0.30708000000000002</v>
      </c>
      <c r="D10" s="327">
        <v>2.3501599999999989</v>
      </c>
      <c r="E10" s="327">
        <v>3.4461600000000008</v>
      </c>
      <c r="F10" s="328">
        <v>4.2342400000000007</v>
      </c>
      <c r="G10" s="328">
        <v>5.1010399999999994</v>
      </c>
      <c r="H10" s="328">
        <v>3.9621659123450352</v>
      </c>
      <c r="I10" s="328">
        <v>3.25</v>
      </c>
      <c r="J10" s="327">
        <v>0.10780876494023874</v>
      </c>
      <c r="K10" s="1"/>
      <c r="L10" s="323">
        <f t="shared" si="1"/>
        <v>41639</v>
      </c>
      <c r="M10" s="329">
        <f t="shared" si="2"/>
        <v>-3.0519999999999999E-2</v>
      </c>
      <c r="N10" s="329">
        <f t="shared" si="3"/>
        <v>3.0919999999999781E-2</v>
      </c>
      <c r="O10" s="329">
        <f t="shared" si="4"/>
        <v>0.54671999999999921</v>
      </c>
      <c r="P10" s="329">
        <f t="shared" si="5"/>
        <v>0.52448000000000006</v>
      </c>
      <c r="Q10" s="328">
        <f t="shared" si="6"/>
        <v>0.56176000000000181</v>
      </c>
      <c r="R10" s="328">
        <f t="shared" si="7"/>
        <v>0.16204000000000196</v>
      </c>
      <c r="S10" s="328">
        <f t="shared" si="8"/>
        <v>0.71223583509291633</v>
      </c>
      <c r="T10" s="328">
        <f t="shared" si="9"/>
        <v>0</v>
      </c>
      <c r="U10" s="327">
        <f t="shared" si="10"/>
        <v>-3.4302788844621748E-2</v>
      </c>
      <c r="V10" s="1"/>
    </row>
    <row r="11" spans="1:22">
      <c r="A11" s="44">
        <v>42004</v>
      </c>
      <c r="B11" s="192">
        <v>3.271999999999993E-2</v>
      </c>
      <c r="C11" s="192">
        <v>0.46207999999999994</v>
      </c>
      <c r="D11" s="192">
        <v>2.5395600000000003</v>
      </c>
      <c r="E11" s="192">
        <v>3.3381600000000016</v>
      </c>
      <c r="F11" s="180">
        <v>4.1603199999999996</v>
      </c>
      <c r="G11" s="180">
        <v>4.8522799999999995</v>
      </c>
      <c r="H11" s="180">
        <v>3.7795139993238478</v>
      </c>
      <c r="I11" s="180">
        <v>3.25</v>
      </c>
      <c r="J11" s="192">
        <v>8.9003984063744948E-2</v>
      </c>
      <c r="K11" s="1"/>
      <c r="L11" s="44">
        <f t="shared" si="1"/>
        <v>42004</v>
      </c>
      <c r="M11" s="194">
        <f t="shared" si="2"/>
        <v>-2.436E-2</v>
      </c>
      <c r="N11" s="194">
        <f t="shared" si="3"/>
        <v>0.15499999999999992</v>
      </c>
      <c r="O11" s="194">
        <f t="shared" si="4"/>
        <v>0.18940000000000135</v>
      </c>
      <c r="P11" s="194">
        <f t="shared" si="5"/>
        <v>-0.10799999999999921</v>
      </c>
      <c r="Q11" s="180">
        <f t="shared" si="6"/>
        <v>-7.3920000000001096E-2</v>
      </c>
      <c r="R11" s="180">
        <f t="shared" si="7"/>
        <v>-0.24875999999999987</v>
      </c>
      <c r="S11" s="180">
        <f t="shared" si="8"/>
        <v>-0.18265191302118744</v>
      </c>
      <c r="T11" s="180">
        <f t="shared" si="9"/>
        <v>0</v>
      </c>
      <c r="U11" s="192">
        <f t="shared" si="10"/>
        <v>-1.8804780876493787E-2</v>
      </c>
      <c r="V11" s="1"/>
    </row>
    <row r="12" spans="1:22">
      <c r="A12" s="323">
        <v>42369</v>
      </c>
      <c r="B12" s="327">
        <v>5.2509960159362511E-2</v>
      </c>
      <c r="C12" s="327">
        <v>0.68677290836653404</v>
      </c>
      <c r="D12" s="327">
        <v>2.1382868525896415</v>
      </c>
      <c r="E12" s="327">
        <v>2.8409960159362564</v>
      </c>
      <c r="F12" s="328">
        <v>3.8888047808764914</v>
      </c>
      <c r="G12" s="328">
        <v>5.0007569721115566</v>
      </c>
      <c r="H12" s="328">
        <v>3.4759949275282476</v>
      </c>
      <c r="I12" s="328">
        <v>3.2599206349206349</v>
      </c>
      <c r="J12" s="327">
        <v>0.13428571428571442</v>
      </c>
      <c r="K12" s="1"/>
      <c r="L12" s="323">
        <f t="shared" si="1"/>
        <v>42369</v>
      </c>
      <c r="M12" s="329">
        <f t="shared" si="2"/>
        <v>1.9789960159362581E-2</v>
      </c>
      <c r="N12" s="329">
        <f t="shared" si="3"/>
        <v>0.22469290836653411</v>
      </c>
      <c r="O12" s="329">
        <f t="shared" si="4"/>
        <v>-0.4012731474103588</v>
      </c>
      <c r="P12" s="329">
        <f t="shared" si="5"/>
        <v>-0.49716398406374518</v>
      </c>
      <c r="Q12" s="328">
        <f t="shared" si="6"/>
        <v>-0.27151521912350818</v>
      </c>
      <c r="R12" s="328">
        <f t="shared" si="7"/>
        <v>0.14847697211155708</v>
      </c>
      <c r="S12" s="328">
        <f t="shared" si="8"/>
        <v>-0.30351907179560023</v>
      </c>
      <c r="T12" s="328">
        <f t="shared" si="9"/>
        <v>9.9206349206348854E-3</v>
      </c>
      <c r="U12" s="327">
        <f t="shared" si="10"/>
        <v>4.5281730221969477E-2</v>
      </c>
      <c r="V12" s="1"/>
    </row>
    <row r="13" spans="1:22">
      <c r="A13" s="44">
        <v>42735</v>
      </c>
      <c r="B13" s="192">
        <v>0.31936000000000009</v>
      </c>
      <c r="C13" s="192">
        <v>0.83420000000000094</v>
      </c>
      <c r="D13" s="192">
        <v>1.8374400000000002</v>
      </c>
      <c r="E13" s="192">
        <v>2.5944000000000007</v>
      </c>
      <c r="F13" s="180">
        <v>3.659959999999999</v>
      </c>
      <c r="G13" s="180">
        <v>4.7078799999999976</v>
      </c>
      <c r="H13" s="180">
        <v>3.0679919004534222</v>
      </c>
      <c r="I13" s="180">
        <v>3.510956175298805</v>
      </c>
      <c r="J13" s="192">
        <v>0.39466135458167273</v>
      </c>
      <c r="K13" s="1"/>
      <c r="L13" s="44">
        <f t="shared" si="1"/>
        <v>42735</v>
      </c>
      <c r="M13" s="194">
        <f t="shared" si="2"/>
        <v>0.2668500398406376</v>
      </c>
      <c r="N13" s="194">
        <f t="shared" si="3"/>
        <v>0.1474270916334669</v>
      </c>
      <c r="O13" s="194">
        <f t="shared" si="4"/>
        <v>-0.30084685258964128</v>
      </c>
      <c r="P13" s="194">
        <f t="shared" si="5"/>
        <v>-0.24659601593625569</v>
      </c>
      <c r="Q13" s="180">
        <f t="shared" si="6"/>
        <v>-0.2288447808764924</v>
      </c>
      <c r="R13" s="180">
        <f t="shared" si="7"/>
        <v>-0.29287697211155894</v>
      </c>
      <c r="S13" s="180">
        <f t="shared" si="8"/>
        <v>-0.40800302707482539</v>
      </c>
      <c r="T13" s="180">
        <f t="shared" si="9"/>
        <v>0.25103554037817011</v>
      </c>
      <c r="U13" s="192">
        <f t="shared" si="10"/>
        <v>0.26037564029595828</v>
      </c>
      <c r="V13" s="1"/>
    </row>
    <row r="14" spans="1:22">
      <c r="A14" s="323">
        <v>43100</v>
      </c>
      <c r="B14" s="327">
        <v>0.94896000000000047</v>
      </c>
      <c r="C14" s="327">
        <v>1.3992000000000009</v>
      </c>
      <c r="D14" s="327">
        <v>2.3294800000000002</v>
      </c>
      <c r="E14" s="327">
        <v>2.8940399999999991</v>
      </c>
      <c r="F14" s="328">
        <v>3.7429199999999994</v>
      </c>
      <c r="G14" s="328">
        <v>4.4395200000000026</v>
      </c>
      <c r="H14" s="328">
        <v>3.3607220674330058</v>
      </c>
      <c r="I14" s="328">
        <v>4.0972222222222223</v>
      </c>
      <c r="J14" s="327">
        <v>1.0037051792828655</v>
      </c>
      <c r="K14" s="1"/>
      <c r="L14" s="323">
        <f t="shared" si="1"/>
        <v>43100</v>
      </c>
      <c r="M14" s="329">
        <f t="shared" si="2"/>
        <v>0.62960000000000038</v>
      </c>
      <c r="N14" s="329">
        <f t="shared" si="3"/>
        <v>0.56499999999999995</v>
      </c>
      <c r="O14" s="329">
        <f t="shared" si="4"/>
        <v>0.49204000000000003</v>
      </c>
      <c r="P14" s="329">
        <f t="shared" si="5"/>
        <v>0.29963999999999835</v>
      </c>
      <c r="Q14" s="328">
        <f t="shared" si="6"/>
        <v>8.2960000000000367E-2</v>
      </c>
      <c r="R14" s="328">
        <f t="shared" si="7"/>
        <v>-0.26835999999999505</v>
      </c>
      <c r="S14" s="328">
        <f t="shared" si="8"/>
        <v>0.29273016697958365</v>
      </c>
      <c r="T14" s="328">
        <f t="shared" si="9"/>
        <v>0.58626604692341733</v>
      </c>
      <c r="U14" s="327">
        <f t="shared" si="10"/>
        <v>0.60904382470119278</v>
      </c>
      <c r="V14" s="1"/>
    </row>
    <row r="15" spans="1:22">
      <c r="A15" s="44">
        <v>43465</v>
      </c>
      <c r="B15" s="192">
        <v>1.9716867469879513</v>
      </c>
      <c r="C15" s="192">
        <v>2.5270682730923686</v>
      </c>
      <c r="D15" s="192">
        <v>2.9112449799196782</v>
      </c>
      <c r="E15" s="192">
        <v>3.111566265060242</v>
      </c>
      <c r="F15" s="180">
        <v>3.9290800000000026</v>
      </c>
      <c r="G15" s="180">
        <v>4.7992000000000026</v>
      </c>
      <c r="H15" s="180">
        <v>3.5290191848996164</v>
      </c>
      <c r="I15" s="180">
        <v>4.9023904382470116</v>
      </c>
      <c r="J15" s="192">
        <v>1.8310358565737039</v>
      </c>
      <c r="K15" s="1"/>
      <c r="L15" s="44">
        <f t="shared" si="1"/>
        <v>43465</v>
      </c>
      <c r="M15" s="194">
        <f t="shared" si="2"/>
        <v>1.0227267469879509</v>
      </c>
      <c r="N15" s="194">
        <f t="shared" si="3"/>
        <v>1.1278682730923677</v>
      </c>
      <c r="O15" s="194">
        <f t="shared" si="4"/>
        <v>0.58176497991967802</v>
      </c>
      <c r="P15" s="194">
        <f t="shared" si="5"/>
        <v>0.21752626506024297</v>
      </c>
      <c r="Q15" s="180">
        <f t="shared" si="6"/>
        <v>0.18616000000000321</v>
      </c>
      <c r="R15" s="180">
        <f t="shared" si="7"/>
        <v>0.35968</v>
      </c>
      <c r="S15" s="180">
        <f t="shared" si="8"/>
        <v>0.16829711746661058</v>
      </c>
      <c r="T15" s="180">
        <f t="shared" si="9"/>
        <v>0.80516821602478927</v>
      </c>
      <c r="U15" s="192">
        <f t="shared" si="10"/>
        <v>0.82733067729083842</v>
      </c>
      <c r="V15" s="1"/>
    </row>
    <row r="16" spans="1:22">
      <c r="A16" s="323">
        <v>43830</v>
      </c>
      <c r="B16" s="327">
        <v>2.105760000000001</v>
      </c>
      <c r="C16" s="327">
        <v>1.9688000000000005</v>
      </c>
      <c r="D16" s="327">
        <v>2.1413999999999982</v>
      </c>
      <c r="E16" s="327">
        <v>2.5803999999999991</v>
      </c>
      <c r="F16" s="328">
        <v>3.3864799999999988</v>
      </c>
      <c r="G16" s="328">
        <v>4.3728000000000034</v>
      </c>
      <c r="H16" s="328">
        <v>3.379175115217155</v>
      </c>
      <c r="I16" s="328">
        <v>5.2875494071146241</v>
      </c>
      <c r="J16" s="327">
        <v>2.1630677290836613</v>
      </c>
      <c r="K16" s="1"/>
      <c r="L16" s="323">
        <f t="shared" si="1"/>
        <v>43830</v>
      </c>
      <c r="M16" s="329">
        <f t="shared" si="2"/>
        <v>0.13407325301204964</v>
      </c>
      <c r="N16" s="329">
        <f t="shared" si="3"/>
        <v>-0.55826827309236804</v>
      </c>
      <c r="O16" s="329">
        <f t="shared" si="4"/>
        <v>-0.76984497991968004</v>
      </c>
      <c r="P16" s="329">
        <f t="shared" si="5"/>
        <v>-0.53116626506024289</v>
      </c>
      <c r="Q16" s="328">
        <f t="shared" si="6"/>
        <v>-0.54260000000000375</v>
      </c>
      <c r="R16" s="328">
        <f t="shared" si="7"/>
        <v>-0.42639999999999922</v>
      </c>
      <c r="S16" s="328">
        <f t="shared" si="8"/>
        <v>-0.14984406968246144</v>
      </c>
      <c r="T16" s="328">
        <f t="shared" si="9"/>
        <v>0.38515896886761247</v>
      </c>
      <c r="U16" s="327">
        <f t="shared" si="10"/>
        <v>0.33203187250995736</v>
      </c>
      <c r="V16" s="1"/>
    </row>
    <row r="17" spans="1:22">
      <c r="A17" s="44">
        <v>44196</v>
      </c>
      <c r="B17" s="192">
        <v>0.36027888446215139</v>
      </c>
      <c r="C17" s="192">
        <v>0.38864541832669269</v>
      </c>
      <c r="D17" s="192">
        <v>0.88920318725099579</v>
      </c>
      <c r="E17" s="192">
        <v>1.5561354581673306</v>
      </c>
      <c r="F17" s="180">
        <v>2.475976095617527</v>
      </c>
      <c r="G17" s="180">
        <v>3.6047410358565748</v>
      </c>
      <c r="H17" s="180">
        <v>2.4076517371226105</v>
      </c>
      <c r="I17" s="180">
        <v>3.5306324110671938</v>
      </c>
      <c r="J17" s="192">
        <v>0.36264822134387409</v>
      </c>
      <c r="K17" s="1"/>
      <c r="L17" s="44">
        <f t="shared" si="1"/>
        <v>44196</v>
      </c>
      <c r="M17" s="194">
        <f t="shared" si="2"/>
        <v>-1.7454811155378496</v>
      </c>
      <c r="N17" s="194">
        <f t="shared" si="3"/>
        <v>-1.5801545816733078</v>
      </c>
      <c r="O17" s="194">
        <f t="shared" si="4"/>
        <v>-1.2521968127490024</v>
      </c>
      <c r="P17" s="194">
        <f t="shared" si="5"/>
        <v>-1.0242645418326686</v>
      </c>
      <c r="Q17" s="180">
        <f t="shared" si="6"/>
        <v>-0.91050390438247186</v>
      </c>
      <c r="R17" s="180">
        <f t="shared" si="7"/>
        <v>-0.76805896414342856</v>
      </c>
      <c r="S17" s="180">
        <f t="shared" si="8"/>
        <v>-0.97152337809454448</v>
      </c>
      <c r="T17" s="180">
        <f t="shared" si="9"/>
        <v>-1.7569169960474302</v>
      </c>
      <c r="U17" s="192">
        <f t="shared" si="10"/>
        <v>-1.8004195077397873</v>
      </c>
      <c r="V17" s="1"/>
    </row>
    <row r="18" spans="1:22">
      <c r="A18" s="323">
        <v>44561</v>
      </c>
      <c r="B18" s="327">
        <v>4.4900398406374567E-2</v>
      </c>
      <c r="C18" s="327">
        <v>0.2654581673306774</v>
      </c>
      <c r="D18" s="327">
        <v>1.4468525896414344</v>
      </c>
      <c r="E18" s="327">
        <v>2.0555776892430284</v>
      </c>
      <c r="F18" s="328">
        <v>2.705360000000002</v>
      </c>
      <c r="G18" s="328">
        <v>3.3959200000000007</v>
      </c>
      <c r="H18" s="328">
        <v>2.0056809918768157</v>
      </c>
      <c r="I18" s="328">
        <v>3.25</v>
      </c>
      <c r="J18" s="327">
        <v>7.8769841269840893E-2</v>
      </c>
      <c r="K18" s="1"/>
      <c r="L18" s="323">
        <f t="shared" si="1"/>
        <v>44561</v>
      </c>
      <c r="M18" s="329">
        <f t="shared" si="2"/>
        <v>-0.31537848605577684</v>
      </c>
      <c r="N18" s="329">
        <f t="shared" si="3"/>
        <v>-0.1231872509960153</v>
      </c>
      <c r="O18" s="329">
        <f t="shared" si="4"/>
        <v>0.55764940239043859</v>
      </c>
      <c r="P18" s="329">
        <f t="shared" si="5"/>
        <v>0.49944223107569785</v>
      </c>
      <c r="Q18" s="328">
        <f t="shared" si="6"/>
        <v>0.22938390438247502</v>
      </c>
      <c r="R18" s="328">
        <f t="shared" si="7"/>
        <v>-0.20882103585657408</v>
      </c>
      <c r="S18" s="328">
        <f t="shared" si="8"/>
        <v>-0.40197074524579479</v>
      </c>
      <c r="T18" s="328">
        <f t="shared" si="9"/>
        <v>-0.28063241106719383</v>
      </c>
      <c r="U18" s="327">
        <f t="shared" si="10"/>
        <v>-0.28387838007403321</v>
      </c>
      <c r="V18" s="1"/>
    </row>
    <row r="19" spans="1:22">
      <c r="A19" s="44">
        <v>44926</v>
      </c>
      <c r="B19" s="192">
        <v>2.0853815261044173</v>
      </c>
      <c r="C19" s="192">
        <v>2.986184738955822</v>
      </c>
      <c r="D19" s="192">
        <v>2.9505622489959844</v>
      </c>
      <c r="E19" s="192">
        <v>3.1131325301204802</v>
      </c>
      <c r="F19" s="180">
        <v>4.078199999999998</v>
      </c>
      <c r="G19" s="180">
        <v>5.0784399999999996</v>
      </c>
      <c r="H19" s="180">
        <v>3.8507904872303849</v>
      </c>
      <c r="I19" s="180">
        <v>4.8486055776892432</v>
      </c>
      <c r="J19" s="192">
        <v>1.6759599999999992</v>
      </c>
      <c r="K19" s="1"/>
      <c r="L19" s="44">
        <f t="shared" si="1"/>
        <v>44926</v>
      </c>
      <c r="M19" s="194">
        <f t="shared" si="2"/>
        <v>2.0404811276980426</v>
      </c>
      <c r="N19" s="194">
        <f t="shared" si="3"/>
        <v>2.7207265716251445</v>
      </c>
      <c r="O19" s="194">
        <f t="shared" si="4"/>
        <v>1.50370965935455</v>
      </c>
      <c r="P19" s="194">
        <f t="shared" si="5"/>
        <v>1.0575548408774518</v>
      </c>
      <c r="Q19" s="180">
        <f t="shared" si="6"/>
        <v>1.3728399999999961</v>
      </c>
      <c r="R19" s="180">
        <f t="shared" si="7"/>
        <v>1.6825199999999989</v>
      </c>
      <c r="S19" s="180">
        <f t="shared" si="8"/>
        <v>1.8451094953535692</v>
      </c>
      <c r="T19" s="180">
        <f t="shared" si="9"/>
        <v>1.5986055776892432</v>
      </c>
      <c r="U19" s="192">
        <f t="shared" si="10"/>
        <v>1.5971901587301582</v>
      </c>
      <c r="V19" s="1"/>
    </row>
    <row r="20" spans="1:22">
      <c r="A20" s="323">
        <v>45291</v>
      </c>
      <c r="B20" s="327">
        <v>5.2788399999999962</v>
      </c>
      <c r="C20" s="327">
        <v>4.5829600000000008</v>
      </c>
      <c r="D20" s="327">
        <v>3.959000000000001</v>
      </c>
      <c r="E20" s="327">
        <v>4.0947999999999984</v>
      </c>
      <c r="F20" s="328">
        <v>4.8149397590361476</v>
      </c>
      <c r="G20" s="328">
        <v>5.8679919678714914</v>
      </c>
      <c r="H20" s="328">
        <v>4.3110579295169948</v>
      </c>
      <c r="I20" s="328">
        <v>8.2005928853754941</v>
      </c>
      <c r="J20" s="327">
        <v>5.0262000000000011</v>
      </c>
      <c r="K20" s="1"/>
      <c r="L20" s="323">
        <f t="shared" si="1"/>
        <v>45291</v>
      </c>
      <c r="M20" s="329">
        <f t="shared" si="2"/>
        <v>3.1934584738955789</v>
      </c>
      <c r="N20" s="329">
        <f t="shared" si="3"/>
        <v>1.5967752610441788</v>
      </c>
      <c r="O20" s="329">
        <f t="shared" si="4"/>
        <v>1.0084377510040166</v>
      </c>
      <c r="P20" s="329">
        <f t="shared" si="5"/>
        <v>0.98166746987951825</v>
      </c>
      <c r="Q20" s="328">
        <f t="shared" si="6"/>
        <v>0.73673975903614952</v>
      </c>
      <c r="R20" s="328">
        <f t="shared" si="7"/>
        <v>0.78955196787149173</v>
      </c>
      <c r="S20" s="328">
        <f t="shared" si="8"/>
        <v>0.46026744228660998</v>
      </c>
      <c r="T20" s="328">
        <f t="shared" si="9"/>
        <v>3.351987307686251</v>
      </c>
      <c r="U20" s="327">
        <f t="shared" si="10"/>
        <v>3.3502400000000021</v>
      </c>
      <c r="V20" s="1"/>
    </row>
    <row r="21" spans="1:22">
      <c r="A21" s="77">
        <v>45657</v>
      </c>
      <c r="B21" s="193">
        <v>5.1813200000000013</v>
      </c>
      <c r="C21" s="193">
        <v>4.3723600000000005</v>
      </c>
      <c r="D21" s="193">
        <v>4.2079599999999973</v>
      </c>
      <c r="E21" s="193">
        <v>4.4072800000000019</v>
      </c>
      <c r="F21" s="181">
        <v>5.0438400000000003</v>
      </c>
      <c r="G21" s="181">
        <v>5.7549999999999946</v>
      </c>
      <c r="H21" s="181">
        <v>4.2075824294083697</v>
      </c>
      <c r="I21" s="181">
        <v>8.314671814671815</v>
      </c>
      <c r="J21" s="193">
        <v>5.147729083665336</v>
      </c>
      <c r="K21" s="1"/>
      <c r="L21" s="77">
        <f t="shared" si="1"/>
        <v>45657</v>
      </c>
      <c r="M21" s="193">
        <f t="shared" si="2"/>
        <v>-9.7519999999994944E-2</v>
      </c>
      <c r="N21" s="193">
        <f t="shared" si="3"/>
        <v>-0.21060000000000034</v>
      </c>
      <c r="O21" s="193">
        <f t="shared" si="4"/>
        <v>0.2489599999999963</v>
      </c>
      <c r="P21" s="193">
        <f t="shared" si="5"/>
        <v>0.31248000000000342</v>
      </c>
      <c r="Q21" s="181">
        <f t="shared" si="6"/>
        <v>0.22890024096385275</v>
      </c>
      <c r="R21" s="181">
        <f t="shared" si="7"/>
        <v>-0.11299196787149679</v>
      </c>
      <c r="S21" s="181">
        <f t="shared" si="8"/>
        <v>-0.10347550010862516</v>
      </c>
      <c r="T21" s="181">
        <f t="shared" si="9"/>
        <v>0.11407892929632091</v>
      </c>
      <c r="U21" s="193">
        <f t="shared" si="10"/>
        <v>0.12152908366533488</v>
      </c>
      <c r="V21" s="1"/>
    </row>
    <row r="22" spans="1:22">
      <c r="A22" s="5"/>
      <c r="B22" s="14"/>
      <c r="C22" s="1" t="s">
        <v>6</v>
      </c>
      <c r="D22" s="14"/>
      <c r="E22" s="14"/>
      <c r="F22" s="14"/>
      <c r="G22" s="14"/>
      <c r="H22" s="14"/>
      <c r="I22" s="14"/>
      <c r="J22" s="14"/>
      <c r="K22" s="1"/>
      <c r="V22" s="1"/>
    </row>
    <row r="23" spans="1:22">
      <c r="A23" s="309" t="s">
        <v>88</v>
      </c>
      <c r="B23" s="364">
        <f>AVERAGE(B$7:B$21)</f>
        <v>1.2478455820839798</v>
      </c>
      <c r="C23" s="364">
        <f t="shared" ref="C23:J23" si="11">AVERAGE(C$7:C$21)</f>
        <v>1.4806450746411943</v>
      </c>
      <c r="D23" s="364">
        <f t="shared" si="11"/>
        <v>2.5000859746235942</v>
      </c>
      <c r="E23" s="364">
        <f t="shared" si="11"/>
        <v>3.1410802437158996</v>
      </c>
      <c r="F23" s="364">
        <f t="shared" si="11"/>
        <v>3.9581141799348156</v>
      </c>
      <c r="G23" s="364">
        <f t="shared" si="11"/>
        <v>4.9076335751088855</v>
      </c>
      <c r="H23" s="364">
        <f t="shared" si="11"/>
        <v>3.5358184506405084</v>
      </c>
      <c r="I23" s="364">
        <f t="shared" si="11"/>
        <v>4.3635027711071359</v>
      </c>
      <c r="J23" s="364">
        <f t="shared" si="11"/>
        <v>1.2290562507814689</v>
      </c>
      <c r="K23" s="1"/>
      <c r="V23" s="1"/>
    </row>
    <row r="24" spans="1:22">
      <c r="A24" s="309" t="s">
        <v>109</v>
      </c>
      <c r="B24" s="364">
        <f>B21-B20</f>
        <v>-9.7519999999994944E-2</v>
      </c>
      <c r="C24" s="364">
        <f t="shared" ref="C24:J24" si="12">C21-C20</f>
        <v>-0.21060000000000034</v>
      </c>
      <c r="D24" s="364">
        <f t="shared" si="12"/>
        <v>0.2489599999999963</v>
      </c>
      <c r="E24" s="364">
        <f t="shared" si="12"/>
        <v>0.31248000000000342</v>
      </c>
      <c r="F24" s="364">
        <f t="shared" si="12"/>
        <v>0.22890024096385275</v>
      </c>
      <c r="G24" s="364">
        <f t="shared" si="12"/>
        <v>-0.11299196787149679</v>
      </c>
      <c r="H24" s="364">
        <f t="shared" si="12"/>
        <v>-0.10347550010862516</v>
      </c>
      <c r="I24" s="364">
        <f t="shared" si="12"/>
        <v>0.11407892929632091</v>
      </c>
      <c r="J24" s="364">
        <f t="shared" si="12"/>
        <v>0.12152908366533488</v>
      </c>
      <c r="K24" s="1"/>
      <c r="V24" s="1"/>
    </row>
    <row r="25" spans="1:22">
      <c r="A25" s="310" t="s">
        <v>402</v>
      </c>
      <c r="B25" s="303">
        <f>((B21/B16)^(1/5))-1</f>
        <v>0.1973091699777394</v>
      </c>
      <c r="C25" s="303">
        <f t="shared" ref="C25:J25" si="13">((C21/C16)^(1/5))-1</f>
        <v>0.17301310028974903</v>
      </c>
      <c r="D25" s="303">
        <f t="shared" si="13"/>
        <v>0.14465539860260668</v>
      </c>
      <c r="E25" s="303">
        <f t="shared" si="13"/>
        <v>0.11300399166665276</v>
      </c>
      <c r="F25" s="303">
        <f t="shared" si="13"/>
        <v>8.2935416743335377E-2</v>
      </c>
      <c r="G25" s="303">
        <f t="shared" si="13"/>
        <v>5.6469935736649823E-2</v>
      </c>
      <c r="H25" s="303">
        <f t="shared" si="13"/>
        <v>4.4826999923872179E-2</v>
      </c>
      <c r="I25" s="303">
        <f t="shared" si="13"/>
        <v>9.4758018160941315E-2</v>
      </c>
      <c r="J25" s="303">
        <f t="shared" si="13"/>
        <v>0.18934845544646461</v>
      </c>
      <c r="K25" s="1"/>
      <c r="V25" s="1"/>
    </row>
    <row r="26" spans="1:22">
      <c r="A26" s="310" t="s">
        <v>403</v>
      </c>
      <c r="B26" s="303">
        <f>((B21/B11)^(1/10))-1</f>
        <v>0.65944442353421295</v>
      </c>
      <c r="C26" s="303">
        <f t="shared" ref="C26:J26" si="14">((C21/C11)^(1/10))-1</f>
        <v>0.25198715768093782</v>
      </c>
      <c r="D26" s="303">
        <f t="shared" si="14"/>
        <v>5.1795509904572823E-2</v>
      </c>
      <c r="E26" s="303">
        <f t="shared" si="14"/>
        <v>2.8173365415072427E-2</v>
      </c>
      <c r="F26" s="303">
        <f t="shared" si="14"/>
        <v>1.9444193284689826E-2</v>
      </c>
      <c r="G26" s="303">
        <f t="shared" si="14"/>
        <v>1.7208422342763541E-2</v>
      </c>
      <c r="H26" s="303">
        <f t="shared" si="14"/>
        <v>1.078704596126312E-2</v>
      </c>
      <c r="I26" s="303">
        <f t="shared" si="14"/>
        <v>9.8490170449321734E-2</v>
      </c>
      <c r="J26" s="303">
        <f t="shared" si="14"/>
        <v>0.50044687563386026</v>
      </c>
    </row>
    <row r="28" spans="1:22" s="117" customFormat="1" ht="11.25">
      <c r="A28" s="117" t="s">
        <v>258</v>
      </c>
    </row>
    <row r="29" spans="1:22" s="117" customFormat="1" ht="10.15" customHeight="1">
      <c r="A29" s="117" t="s">
        <v>463</v>
      </c>
    </row>
    <row r="30" spans="1:22" ht="12.75" customHeight="1"/>
    <row r="31" spans="1:22" ht="12.75" customHeight="1"/>
    <row r="32" spans="1:22" ht="12.75" customHeight="1"/>
    <row r="33" ht="12.75" customHeight="1"/>
  </sheetData>
  <hyperlinks>
    <hyperlink ref="A1" location="Contents!B3" display="Return to the Table of Contents" xr:uid="{F975E546-6F47-464A-AB08-9F120FD3E554}"/>
  </hyperlink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3"/>
  <dimension ref="A1:O29"/>
  <sheetViews>
    <sheetView showGridLines="0" workbookViewId="0">
      <selection activeCell="A3" sqref="A3"/>
    </sheetView>
  </sheetViews>
  <sheetFormatPr defaultColWidth="10.625" defaultRowHeight="12.75"/>
  <cols>
    <col min="1" max="1" width="10.625" style="35" customWidth="1"/>
    <col min="2" max="7" width="9.625" style="35" customWidth="1"/>
    <col min="8" max="8" width="2.625" style="35" customWidth="1"/>
    <col min="9" max="9" width="10.625" style="35" customWidth="1"/>
    <col min="10" max="15" width="9.625" style="35" customWidth="1"/>
    <col min="16" max="16" width="4.625" style="35" customWidth="1"/>
    <col min="17" max="16384" width="10.625" style="35"/>
  </cols>
  <sheetData>
    <row r="1" spans="1:15">
      <c r="A1" s="12" t="s">
        <v>48</v>
      </c>
    </row>
    <row r="3" spans="1:15" s="34" customFormat="1">
      <c r="A3" s="3" t="s">
        <v>368</v>
      </c>
      <c r="B3" s="61"/>
      <c r="C3" s="61"/>
      <c r="D3" s="61"/>
      <c r="E3" s="61"/>
      <c r="F3" s="4"/>
      <c r="G3" s="4"/>
      <c r="H3" s="4"/>
      <c r="I3" s="4"/>
      <c r="J3" s="4"/>
    </row>
    <row r="4" spans="1:15">
      <c r="A4" s="103"/>
      <c r="B4" s="1"/>
      <c r="C4" s="1"/>
      <c r="D4" s="1"/>
      <c r="E4" s="1"/>
      <c r="F4" s="1"/>
      <c r="G4" s="1"/>
      <c r="H4" s="1"/>
      <c r="I4" s="1"/>
      <c r="J4" s="1"/>
    </row>
    <row r="5" spans="1:15">
      <c r="A5" s="103"/>
      <c r="B5" s="1"/>
      <c r="C5" s="1"/>
      <c r="D5" s="1"/>
      <c r="E5" s="1"/>
      <c r="F5" s="1"/>
      <c r="G5" s="1"/>
      <c r="H5" s="1"/>
      <c r="I5" s="1"/>
      <c r="J5" s="1"/>
    </row>
    <row r="6" spans="1:15">
      <c r="A6" s="326" t="s">
        <v>415</v>
      </c>
      <c r="B6" s="298" t="s">
        <v>300</v>
      </c>
      <c r="C6" s="298" t="s">
        <v>283</v>
      </c>
      <c r="D6" s="298" t="s">
        <v>299</v>
      </c>
      <c r="E6" s="298" t="s">
        <v>354</v>
      </c>
      <c r="F6" s="298" t="s">
        <v>302</v>
      </c>
      <c r="G6" s="298" t="s">
        <v>37</v>
      </c>
      <c r="H6" s="1"/>
      <c r="I6" s="326" t="s">
        <v>416</v>
      </c>
      <c r="J6" s="298" t="str">
        <f t="shared" ref="J6:O6" si="0">B6</f>
        <v>UST</v>
      </c>
      <c r="K6" s="298" t="str">
        <f t="shared" si="0"/>
        <v>MBS</v>
      </c>
      <c r="L6" s="298" t="str">
        <f t="shared" si="0"/>
        <v>Corporates</v>
      </c>
      <c r="M6" s="298" t="str">
        <f t="shared" si="0"/>
        <v>Munis</v>
      </c>
      <c r="N6" s="298" t="str">
        <f t="shared" si="0"/>
        <v>Agency</v>
      </c>
      <c r="O6" s="298" t="str">
        <f t="shared" si="0"/>
        <v>ABS</v>
      </c>
    </row>
    <row r="7" spans="1:15">
      <c r="A7" s="5">
        <v>2010</v>
      </c>
      <c r="B7" s="85">
        <v>523.8074298076923</v>
      </c>
      <c r="C7" s="85">
        <v>320.55991666666671</v>
      </c>
      <c r="D7" s="85">
        <v>22.213229604811819</v>
      </c>
      <c r="E7" s="85">
        <v>14.879899999999999</v>
      </c>
      <c r="F7" s="76">
        <v>11.461306086034899</v>
      </c>
      <c r="G7" s="142" t="s">
        <v>280</v>
      </c>
      <c r="H7" s="1"/>
    </row>
    <row r="8" spans="1:15">
      <c r="A8" s="312">
        <v>2011</v>
      </c>
      <c r="B8" s="305">
        <v>571.03571442307702</v>
      </c>
      <c r="C8" s="305">
        <v>249.51041205187505</v>
      </c>
      <c r="D8" s="305">
        <v>22.215633551926334</v>
      </c>
      <c r="E8" s="305">
        <v>13.038799999999998</v>
      </c>
      <c r="F8" s="305">
        <v>9.928196695632419</v>
      </c>
      <c r="G8" s="319">
        <v>1.4758286856249996</v>
      </c>
      <c r="H8" s="1"/>
      <c r="I8" s="312">
        <f t="shared" ref="I8:I21" si="1">A8</f>
        <v>2011</v>
      </c>
      <c r="J8" s="306">
        <f t="shared" ref="J8:J21" si="2">B8/B7-1</f>
        <v>9.0163449252187666E-2</v>
      </c>
      <c r="K8" s="306">
        <f t="shared" ref="K8:K21" si="3">C8/C7-1</f>
        <v>-0.22164188633937121</v>
      </c>
      <c r="L8" s="306">
        <f t="shared" ref="L8:L21" si="4">D8/D7-1</f>
        <v>1.0822141387278883E-4</v>
      </c>
      <c r="M8" s="306">
        <f t="shared" ref="M8:M21" si="5">E8/E7-1</f>
        <v>-0.123730670232999</v>
      </c>
      <c r="N8" s="306">
        <f t="shared" ref="N8:N21" si="6">F8/F7-1</f>
        <v>-0.13376393396128794</v>
      </c>
      <c r="O8" s="332" t="s">
        <v>280</v>
      </c>
    </row>
    <row r="9" spans="1:15">
      <c r="A9" s="5">
        <v>2012</v>
      </c>
      <c r="B9" s="85">
        <v>519.4984615384617</v>
      </c>
      <c r="C9" s="85">
        <v>284.41221541360022</v>
      </c>
      <c r="D9" s="85">
        <v>23.870440544395617</v>
      </c>
      <c r="E9" s="85">
        <v>12.800799999999999</v>
      </c>
      <c r="F9" s="85">
        <v>10.699856473852101</v>
      </c>
      <c r="G9" s="85">
        <v>1.5294422024296301</v>
      </c>
      <c r="H9" s="1"/>
      <c r="I9" s="5">
        <f t="shared" si="1"/>
        <v>2012</v>
      </c>
      <c r="J9" s="75">
        <f t="shared" si="2"/>
        <v>-9.0252240942029216E-2</v>
      </c>
      <c r="K9" s="75">
        <f t="shared" si="3"/>
        <v>0.13988114994763756</v>
      </c>
      <c r="L9" s="75">
        <f t="shared" si="4"/>
        <v>7.4488399738921407E-2</v>
      </c>
      <c r="M9" s="75">
        <f t="shared" si="5"/>
        <v>-1.8253213485903586E-2</v>
      </c>
      <c r="N9" s="75">
        <f t="shared" si="6"/>
        <v>7.7724062271968153E-2</v>
      </c>
      <c r="O9" s="75">
        <f t="shared" ref="O9:O21" si="7">G9/G8-1</f>
        <v>3.6327737309107544E-2</v>
      </c>
    </row>
    <row r="10" spans="1:15">
      <c r="A10" s="312">
        <v>2013</v>
      </c>
      <c r="B10" s="305">
        <v>546.51663461538453</v>
      </c>
      <c r="C10" s="305">
        <v>225.85429960079358</v>
      </c>
      <c r="D10" s="305">
        <v>26.09745429981761</v>
      </c>
      <c r="E10" s="305">
        <v>12.3802</v>
      </c>
      <c r="F10" s="305">
        <v>7.2892694558705102</v>
      </c>
      <c r="G10" s="305">
        <v>1.2885764099206345</v>
      </c>
      <c r="H10" s="1"/>
      <c r="I10" s="312">
        <f t="shared" si="1"/>
        <v>2013</v>
      </c>
      <c r="J10" s="306">
        <f t="shared" si="2"/>
        <v>5.2008186890313945E-2</v>
      </c>
      <c r="K10" s="306">
        <f t="shared" si="3"/>
        <v>-0.20589100129771176</v>
      </c>
      <c r="L10" s="306">
        <f t="shared" si="4"/>
        <v>9.3295879951610594E-2</v>
      </c>
      <c r="M10" s="306">
        <f t="shared" si="5"/>
        <v>-3.2857321417411267E-2</v>
      </c>
      <c r="N10" s="306">
        <f t="shared" si="6"/>
        <v>-0.31875072589209519</v>
      </c>
      <c r="O10" s="306">
        <f t="shared" si="7"/>
        <v>-0.15748603780277726</v>
      </c>
    </row>
    <row r="11" spans="1:15">
      <c r="A11" s="5">
        <v>2014</v>
      </c>
      <c r="B11" s="85">
        <v>505.02</v>
      </c>
      <c r="C11" s="85">
        <v>181.08348944841265</v>
      </c>
      <c r="D11" s="85">
        <v>28.022123459402689</v>
      </c>
      <c r="E11" s="85">
        <v>11.005000000000001</v>
      </c>
      <c r="F11" s="85">
        <v>6.0462695181087307</v>
      </c>
      <c r="G11" s="85">
        <v>1.5061112515873016</v>
      </c>
      <c r="H11" s="1"/>
      <c r="I11" s="5">
        <f t="shared" si="1"/>
        <v>2014</v>
      </c>
      <c r="J11" s="75">
        <f t="shared" si="2"/>
        <v>-7.5929316670458102E-2</v>
      </c>
      <c r="K11" s="75">
        <f t="shared" si="3"/>
        <v>-0.19822872635816591</v>
      </c>
      <c r="L11" s="75">
        <f t="shared" si="4"/>
        <v>7.3749306636338385E-2</v>
      </c>
      <c r="M11" s="75">
        <f t="shared" si="5"/>
        <v>-0.1110805964362449</v>
      </c>
      <c r="N11" s="75">
        <f t="shared" si="6"/>
        <v>-0.1705246246262323</v>
      </c>
      <c r="O11" s="75">
        <f t="shared" si="7"/>
        <v>0.16881796065168175</v>
      </c>
    </row>
    <row r="12" spans="1:15">
      <c r="A12" s="312">
        <v>2015</v>
      </c>
      <c r="B12" s="318">
        <v>490.03</v>
      </c>
      <c r="C12" s="305">
        <v>195.32949008730154</v>
      </c>
      <c r="D12" s="305">
        <v>29.129598922904698</v>
      </c>
      <c r="E12" s="305">
        <v>9.5960000000000001</v>
      </c>
      <c r="F12" s="305">
        <v>5.2491416976649603</v>
      </c>
      <c r="G12" s="305">
        <v>1.439267811507936</v>
      </c>
      <c r="H12" s="1"/>
      <c r="I12" s="312">
        <f t="shared" si="1"/>
        <v>2015</v>
      </c>
      <c r="J12" s="306">
        <f t="shared" si="2"/>
        <v>-2.968199279236472E-2</v>
      </c>
      <c r="K12" s="306">
        <f t="shared" si="3"/>
        <v>7.8670897508562154E-2</v>
      </c>
      <c r="L12" s="306">
        <f t="shared" si="4"/>
        <v>3.9521468282247563E-2</v>
      </c>
      <c r="M12" s="306">
        <f t="shared" si="5"/>
        <v>-0.12803271240345304</v>
      </c>
      <c r="N12" s="306">
        <f t="shared" si="6"/>
        <v>-0.13183795695119982</v>
      </c>
      <c r="O12" s="306">
        <f t="shared" si="7"/>
        <v>-4.4381475809917026E-2</v>
      </c>
    </row>
    <row r="13" spans="1:15">
      <c r="A13" s="5">
        <v>2016</v>
      </c>
      <c r="B13" s="96">
        <v>519.1</v>
      </c>
      <c r="C13" s="85">
        <v>212.26879121626985</v>
      </c>
      <c r="D13" s="85">
        <v>31.150977410260438</v>
      </c>
      <c r="E13" s="85">
        <v>12.440899999999999</v>
      </c>
      <c r="F13" s="85">
        <v>5.4041527389018205</v>
      </c>
      <c r="G13" s="85">
        <v>1.3302637833333335</v>
      </c>
      <c r="H13" s="1"/>
      <c r="I13" s="5">
        <f t="shared" si="1"/>
        <v>2016</v>
      </c>
      <c r="J13" s="75">
        <f t="shared" si="2"/>
        <v>5.9322898598045182E-2</v>
      </c>
      <c r="K13" s="75">
        <f t="shared" si="3"/>
        <v>8.672167792685781E-2</v>
      </c>
      <c r="L13" s="75">
        <f t="shared" si="4"/>
        <v>6.9392595919551825E-2</v>
      </c>
      <c r="M13" s="75">
        <f t="shared" si="5"/>
        <v>0.29646727803251349</v>
      </c>
      <c r="N13" s="75">
        <f t="shared" si="6"/>
        <v>2.9530740483880491E-2</v>
      </c>
      <c r="O13" s="75">
        <f t="shared" si="7"/>
        <v>-7.57357507081311E-2</v>
      </c>
    </row>
    <row r="14" spans="1:15">
      <c r="A14" s="312">
        <v>2017</v>
      </c>
      <c r="B14" s="305">
        <v>505.16</v>
      </c>
      <c r="C14" s="305">
        <v>211.03283863665345</v>
      </c>
      <c r="D14" s="305">
        <v>32.173969863101675</v>
      </c>
      <c r="E14" s="305">
        <v>11.873100000000001</v>
      </c>
      <c r="F14" s="305">
        <v>4.1521949476314299</v>
      </c>
      <c r="G14" s="305">
        <v>1.4169635398406373</v>
      </c>
      <c r="H14" s="1"/>
      <c r="I14" s="312">
        <f t="shared" si="1"/>
        <v>2017</v>
      </c>
      <c r="J14" s="306">
        <f t="shared" si="2"/>
        <v>-2.6854170680023159E-2</v>
      </c>
      <c r="K14" s="306">
        <f t="shared" si="3"/>
        <v>-5.8225826440833073E-3</v>
      </c>
      <c r="L14" s="306">
        <f t="shared" si="4"/>
        <v>3.2839818775775687E-2</v>
      </c>
      <c r="M14" s="306">
        <f t="shared" si="5"/>
        <v>-4.5639784903021341E-2</v>
      </c>
      <c r="N14" s="306">
        <f t="shared" si="6"/>
        <v>-0.23166587840091313</v>
      </c>
      <c r="O14" s="306">
        <f t="shared" si="7"/>
        <v>6.517486050026422E-2</v>
      </c>
    </row>
    <row r="15" spans="1:15">
      <c r="A15" s="5">
        <v>2018</v>
      </c>
      <c r="B15" s="85">
        <v>547.79999999999995</v>
      </c>
      <c r="C15" s="85">
        <v>220.56571590478092</v>
      </c>
      <c r="D15" s="85">
        <v>32.828372113862549</v>
      </c>
      <c r="E15" s="85">
        <v>12.2667</v>
      </c>
      <c r="F15" s="85">
        <v>3.4903680546788802</v>
      </c>
      <c r="G15" s="85">
        <v>1.4231575239043819</v>
      </c>
      <c r="H15" s="1"/>
      <c r="I15" s="5">
        <f t="shared" si="1"/>
        <v>2018</v>
      </c>
      <c r="J15" s="75">
        <f t="shared" si="2"/>
        <v>8.440890015044733E-2</v>
      </c>
      <c r="K15" s="75">
        <f t="shared" si="3"/>
        <v>4.5172482774307632E-2</v>
      </c>
      <c r="L15" s="75">
        <f t="shared" si="4"/>
        <v>2.0339493495683536E-2</v>
      </c>
      <c r="M15" s="75">
        <f t="shared" si="5"/>
        <v>3.3150567248654506E-2</v>
      </c>
      <c r="N15" s="75">
        <f t="shared" si="6"/>
        <v>-0.15939205680361446</v>
      </c>
      <c r="O15" s="75">
        <f t="shared" si="7"/>
        <v>4.3713080044678332E-3</v>
      </c>
    </row>
    <row r="16" spans="1:15">
      <c r="A16" s="312">
        <v>2019</v>
      </c>
      <c r="B16" s="305">
        <v>624.64285714285711</v>
      </c>
      <c r="C16" s="305">
        <v>250.39502129047611</v>
      </c>
      <c r="D16" s="305">
        <v>35.591135320844366</v>
      </c>
      <c r="E16" s="305">
        <v>11.960700000000001</v>
      </c>
      <c r="F16" s="305">
        <v>4.1630830159092005</v>
      </c>
      <c r="G16" s="305">
        <v>1.5303786269841262</v>
      </c>
      <c r="H16" s="1"/>
      <c r="I16" s="312">
        <f t="shared" si="1"/>
        <v>2019</v>
      </c>
      <c r="J16" s="306">
        <f t="shared" si="2"/>
        <v>0.1402753872633391</v>
      </c>
      <c r="K16" s="306">
        <f t="shared" si="3"/>
        <v>0.13523999078158022</v>
      </c>
      <c r="L16" s="306">
        <f t="shared" si="4"/>
        <v>8.4157788799255506E-2</v>
      </c>
      <c r="M16" s="306">
        <f t="shared" si="5"/>
        <v>-2.4945584386998898E-2</v>
      </c>
      <c r="N16" s="306">
        <f t="shared" si="6"/>
        <v>0.19273467745859585</v>
      </c>
      <c r="O16" s="306">
        <f t="shared" si="7"/>
        <v>7.5340291765866541E-2</v>
      </c>
    </row>
    <row r="17" spans="1:15">
      <c r="A17" s="5">
        <v>2020</v>
      </c>
      <c r="B17" s="85">
        <v>595.63517786561272</v>
      </c>
      <c r="C17" s="85">
        <v>293.00470020948632</v>
      </c>
      <c r="D17" s="85">
        <v>41.009402413003954</v>
      </c>
      <c r="E17" s="85">
        <v>12.409700000000001</v>
      </c>
      <c r="F17" s="85">
        <v>5.3401731577342195</v>
      </c>
      <c r="G17" s="85">
        <v>1.8855012517786562</v>
      </c>
      <c r="H17" s="1"/>
      <c r="I17" s="5">
        <f t="shared" si="1"/>
        <v>2020</v>
      </c>
      <c r="J17" s="75">
        <f t="shared" si="2"/>
        <v>-4.6438823314056243E-2</v>
      </c>
      <c r="K17" s="75">
        <f t="shared" si="3"/>
        <v>0.17016983284815379</v>
      </c>
      <c r="L17" s="75">
        <f t="shared" si="4"/>
        <v>0.15223642188751185</v>
      </c>
      <c r="M17" s="75">
        <f t="shared" si="5"/>
        <v>3.7539608885767572E-2</v>
      </c>
      <c r="N17" s="75">
        <f t="shared" si="6"/>
        <v>0.28274481611987445</v>
      </c>
      <c r="O17" s="75">
        <f t="shared" si="7"/>
        <v>0.23204886590343987</v>
      </c>
    </row>
    <row r="18" spans="1:15">
      <c r="A18" s="312">
        <v>2021</v>
      </c>
      <c r="B18" s="305">
        <v>655.15912698412717</v>
      </c>
      <c r="C18" s="305">
        <v>280.69290591666675</v>
      </c>
      <c r="D18" s="305">
        <v>39.211828873604759</v>
      </c>
      <c r="E18" s="305">
        <v>8.9647000000000006</v>
      </c>
      <c r="F18" s="305">
        <v>3.2275121314125301</v>
      </c>
      <c r="G18" s="305">
        <v>1.3867347424603174</v>
      </c>
      <c r="H18" s="1"/>
      <c r="I18" s="312">
        <f t="shared" si="1"/>
        <v>2021</v>
      </c>
      <c r="J18" s="306">
        <f t="shared" si="2"/>
        <v>9.9933568953753493E-2</v>
      </c>
      <c r="K18" s="306">
        <f t="shared" si="3"/>
        <v>-4.2019101686823213E-2</v>
      </c>
      <c r="L18" s="306">
        <f t="shared" si="4"/>
        <v>-4.3833204914714652E-2</v>
      </c>
      <c r="M18" s="306">
        <f t="shared" si="5"/>
        <v>-0.27760542156538837</v>
      </c>
      <c r="N18" s="306">
        <f t="shared" si="6"/>
        <v>-0.39561657720066701</v>
      </c>
      <c r="O18" s="306">
        <f t="shared" si="7"/>
        <v>-0.26452727562383516</v>
      </c>
    </row>
    <row r="19" spans="1:15">
      <c r="A19" s="5">
        <v>2022</v>
      </c>
      <c r="B19" s="85">
        <v>685.05577689243012</v>
      </c>
      <c r="C19" s="85">
        <v>242.00623929681265</v>
      </c>
      <c r="D19" s="85">
        <v>40.224931540156689</v>
      </c>
      <c r="E19" s="85">
        <v>14.4754</v>
      </c>
      <c r="F19" s="85">
        <v>2.8293136221817901</v>
      </c>
      <c r="G19" s="85">
        <v>1.6336907235059768</v>
      </c>
      <c r="H19" s="1"/>
      <c r="I19" s="5">
        <f t="shared" si="1"/>
        <v>2022</v>
      </c>
      <c r="J19" s="75">
        <f t="shared" si="2"/>
        <v>4.563265423153795E-2</v>
      </c>
      <c r="K19" s="75">
        <f t="shared" si="3"/>
        <v>-0.13782559446422049</v>
      </c>
      <c r="L19" s="75">
        <f t="shared" si="4"/>
        <v>2.5836659387083349E-2</v>
      </c>
      <c r="M19" s="75">
        <f t="shared" si="5"/>
        <v>0.61471103327495613</v>
      </c>
      <c r="N19" s="75">
        <f t="shared" si="6"/>
        <v>-0.1233763013174074</v>
      </c>
      <c r="O19" s="75">
        <f t="shared" si="7"/>
        <v>0.17808451283733984</v>
      </c>
    </row>
    <row r="20" spans="1:15">
      <c r="A20" s="312">
        <v>2023</v>
      </c>
      <c r="B20" s="305">
        <v>760.5372000000001</v>
      </c>
      <c r="C20" s="305">
        <v>256.01427496040003</v>
      </c>
      <c r="D20" s="305">
        <v>42.849328597943042</v>
      </c>
      <c r="E20" s="305">
        <v>13.432</v>
      </c>
      <c r="F20" s="305">
        <v>3.9192156112145198</v>
      </c>
      <c r="G20" s="305">
        <v>1.7299573768000003</v>
      </c>
      <c r="H20" s="1"/>
      <c r="I20" s="312">
        <f t="shared" si="1"/>
        <v>2023</v>
      </c>
      <c r="J20" s="306">
        <f t="shared" si="2"/>
        <v>0.1101828867861987</v>
      </c>
      <c r="K20" s="306">
        <f t="shared" si="3"/>
        <v>5.7882952539942467E-2</v>
      </c>
      <c r="L20" s="306">
        <f t="shared" si="4"/>
        <v>6.5243045974271219E-2</v>
      </c>
      <c r="M20" s="306">
        <f t="shared" si="5"/>
        <v>-7.2080909681252359E-2</v>
      </c>
      <c r="N20" s="306">
        <f t="shared" si="6"/>
        <v>0.38521780706384368</v>
      </c>
      <c r="O20" s="306">
        <f t="shared" si="7"/>
        <v>5.8925873734185563E-2</v>
      </c>
    </row>
    <row r="21" spans="1:15">
      <c r="A21" s="92">
        <v>2024</v>
      </c>
      <c r="B21" s="91">
        <v>907.91666666666674</v>
      </c>
      <c r="C21" s="91">
        <v>294.56301169523812</v>
      </c>
      <c r="D21" s="91">
        <v>51.896087982273393</v>
      </c>
      <c r="E21" s="91">
        <v>13.336499999999999</v>
      </c>
      <c r="F21" s="91">
        <v>3.7544093800551099</v>
      </c>
      <c r="G21" s="91">
        <v>2.0033819857142854</v>
      </c>
      <c r="H21" s="1"/>
      <c r="I21" s="92">
        <f t="shared" si="1"/>
        <v>2024</v>
      </c>
      <c r="J21" s="74">
        <f t="shared" si="2"/>
        <v>0.19378337662729272</v>
      </c>
      <c r="K21" s="74">
        <f t="shared" si="3"/>
        <v>0.15057260670640638</v>
      </c>
      <c r="L21" s="74">
        <f t="shared" si="4"/>
        <v>0.21112954812469642</v>
      </c>
      <c r="M21" s="74">
        <f t="shared" si="5"/>
        <v>-7.1098868374033231E-3</v>
      </c>
      <c r="N21" s="74">
        <f t="shared" si="6"/>
        <v>-4.205082024266027E-2</v>
      </c>
      <c r="O21" s="74">
        <f t="shared" si="7"/>
        <v>0.15805280094244512</v>
      </c>
    </row>
    <row r="22" spans="1:15">
      <c r="A22" s="5"/>
      <c r="B22" s="9"/>
      <c r="C22" s="9"/>
      <c r="D22" s="9"/>
      <c r="E22" s="9"/>
      <c r="F22" s="9"/>
      <c r="G22" s="9"/>
      <c r="H22" s="1"/>
      <c r="I22" s="1"/>
      <c r="J22" s="1"/>
    </row>
    <row r="23" spans="1:15">
      <c r="A23" s="309" t="s">
        <v>88</v>
      </c>
      <c r="B23" s="331">
        <f>AVERAGE(B$7:B$21)</f>
        <v>597.12766972908719</v>
      </c>
      <c r="C23" s="331">
        <f t="shared" ref="C23:G23" si="8">AVERAGE(C$7:C$21)</f>
        <v>247.81955482636224</v>
      </c>
      <c r="D23" s="331">
        <f t="shared" si="8"/>
        <v>33.232300966553979</v>
      </c>
      <c r="E23" s="331">
        <f t="shared" si="8"/>
        <v>12.324026666666667</v>
      </c>
      <c r="F23" s="331">
        <f t="shared" si="8"/>
        <v>5.7969641724588739</v>
      </c>
      <c r="G23" s="331">
        <f t="shared" si="8"/>
        <v>1.5413754225280154</v>
      </c>
      <c r="H23" s="1"/>
    </row>
    <row r="24" spans="1:15">
      <c r="A24" s="309" t="s">
        <v>109</v>
      </c>
      <c r="B24" s="301">
        <f>B21/B20-1</f>
        <v>0.19378337662729272</v>
      </c>
      <c r="C24" s="301">
        <f t="shared" ref="C24:G24" si="9">C21/C20-1</f>
        <v>0.15057260670640638</v>
      </c>
      <c r="D24" s="301">
        <f t="shared" si="9"/>
        <v>0.21112954812469642</v>
      </c>
      <c r="E24" s="301">
        <f t="shared" si="9"/>
        <v>-7.1098868374033231E-3</v>
      </c>
      <c r="F24" s="301">
        <f t="shared" si="9"/>
        <v>-4.205082024266027E-2</v>
      </c>
      <c r="G24" s="301">
        <f t="shared" si="9"/>
        <v>0.15805280094244512</v>
      </c>
      <c r="H24" s="1"/>
    </row>
    <row r="25" spans="1:15">
      <c r="A25" s="310" t="s">
        <v>402</v>
      </c>
      <c r="B25" s="303">
        <f>((B21/B16)^(1/5))-1</f>
        <v>7.7662677017848791E-2</v>
      </c>
      <c r="C25" s="303">
        <f t="shared" ref="C25:G25" si="10">((C21/C16)^(1/5))-1</f>
        <v>3.3024221061462855E-2</v>
      </c>
      <c r="D25" s="303">
        <f t="shared" si="10"/>
        <v>7.8347053235505948E-2</v>
      </c>
      <c r="E25" s="303">
        <f t="shared" si="10"/>
        <v>2.201449269675404E-2</v>
      </c>
      <c r="F25" s="303">
        <f t="shared" si="10"/>
        <v>-2.0452927523548103E-2</v>
      </c>
      <c r="G25" s="303">
        <f t="shared" si="10"/>
        <v>5.5341397786414337E-2</v>
      </c>
      <c r="H25" s="1"/>
      <c r="J25" s="75"/>
      <c r="K25" s="75"/>
      <c r="L25" s="75"/>
      <c r="M25" s="75"/>
      <c r="N25" s="75"/>
      <c r="O25" s="75"/>
    </row>
    <row r="26" spans="1:15">
      <c r="A26" s="310" t="s">
        <v>403</v>
      </c>
      <c r="B26" s="303">
        <f>((B21/B11)^(1/10))-1</f>
        <v>6.0409820495962219E-2</v>
      </c>
      <c r="C26" s="303">
        <f t="shared" ref="C26:G26" si="11">((C21/C11)^(1/10))-1</f>
        <v>4.9856486100235076E-2</v>
      </c>
      <c r="D26" s="303">
        <f t="shared" si="11"/>
        <v>6.3563336814455695E-2</v>
      </c>
      <c r="E26" s="303">
        <f t="shared" si="11"/>
        <v>1.9401298005975676E-2</v>
      </c>
      <c r="F26" s="303">
        <f t="shared" si="11"/>
        <v>-4.6533557837795114E-2</v>
      </c>
      <c r="G26" s="303">
        <f t="shared" si="11"/>
        <v>2.894146986997681E-2</v>
      </c>
      <c r="H26" s="86"/>
      <c r="J26" s="75"/>
      <c r="K26" s="75"/>
      <c r="L26" s="75"/>
      <c r="M26" s="75"/>
      <c r="N26" s="75"/>
      <c r="O26" s="75"/>
    </row>
    <row r="27" spans="1:15">
      <c r="H27" s="86"/>
      <c r="I27" s="4"/>
      <c r="J27" s="4"/>
    </row>
    <row r="28" spans="1:15" s="129" customFormat="1" ht="11.25" customHeight="1">
      <c r="A28" s="71" t="s">
        <v>55</v>
      </c>
      <c r="B28" s="71"/>
      <c r="C28" s="71"/>
      <c r="D28" s="71"/>
      <c r="E28" s="71"/>
      <c r="F28" s="71"/>
      <c r="G28" s="71"/>
      <c r="H28" s="146"/>
      <c r="I28" s="146"/>
      <c r="J28" s="127"/>
    </row>
    <row r="29" spans="1:15" s="129" customFormat="1" ht="34.15" customHeight="1">
      <c r="A29" s="397" t="s">
        <v>464</v>
      </c>
      <c r="B29" s="397"/>
      <c r="C29" s="397"/>
      <c r="D29" s="397"/>
      <c r="E29" s="397"/>
      <c r="F29" s="397"/>
      <c r="G29" s="397"/>
      <c r="H29" s="397"/>
      <c r="I29" s="397"/>
      <c r="J29" s="397"/>
      <c r="K29" s="397"/>
      <c r="L29" s="397"/>
      <c r="M29" s="397"/>
      <c r="N29" s="397"/>
      <c r="O29" s="397"/>
    </row>
  </sheetData>
  <mergeCells count="1">
    <mergeCell ref="A29:O29"/>
  </mergeCells>
  <hyperlinks>
    <hyperlink ref="A1" location="Contents!B3" display="Return to the Table of Contents" xr:uid="{33865B7F-50C1-4FDA-B244-BB079D504C55}"/>
  </hyperlinks>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4"/>
  <dimension ref="A1:N29"/>
  <sheetViews>
    <sheetView showGridLines="0" workbookViewId="0">
      <selection activeCell="A28" sqref="A28:A29"/>
    </sheetView>
  </sheetViews>
  <sheetFormatPr defaultColWidth="10.625" defaultRowHeight="12.75"/>
  <cols>
    <col min="1" max="4" width="10.625" style="35" customWidth="1"/>
    <col min="5" max="5" width="2.625" style="35" customWidth="1"/>
    <col min="6" max="9" width="10.625" style="35" customWidth="1"/>
    <col min="10" max="10" width="2.625" style="35" customWidth="1"/>
    <col min="11" max="14" width="10.625" style="35" customWidth="1"/>
    <col min="15" max="15" width="2.625" style="35" customWidth="1"/>
    <col min="16" max="16384" width="10.625" style="35"/>
  </cols>
  <sheetData>
    <row r="1" spans="1:14">
      <c r="A1" s="12" t="s">
        <v>48</v>
      </c>
    </row>
    <row r="3" spans="1:14" s="34" customFormat="1">
      <c r="A3" s="26" t="s">
        <v>426</v>
      </c>
      <c r="B3" s="20"/>
      <c r="C3" s="4"/>
      <c r="D3" s="4"/>
      <c r="E3" s="20"/>
      <c r="F3" s="4"/>
      <c r="G3" s="4"/>
      <c r="H3" s="20"/>
      <c r="I3" s="4"/>
      <c r="N3" s="4"/>
    </row>
    <row r="4" spans="1:14">
      <c r="A4" s="32"/>
      <c r="B4" s="5"/>
      <c r="C4" s="5"/>
      <c r="D4" s="5"/>
      <c r="E4" s="5"/>
      <c r="F4" s="5"/>
      <c r="G4" s="5"/>
      <c r="H4" s="5"/>
      <c r="I4" s="5"/>
      <c r="N4" s="5"/>
    </row>
    <row r="5" spans="1:14">
      <c r="A5" s="1"/>
      <c r="B5" s="6"/>
      <c r="C5" s="1"/>
      <c r="D5" s="6"/>
      <c r="E5" s="6"/>
      <c r="F5" s="1"/>
      <c r="G5" s="1"/>
      <c r="I5" s="1"/>
      <c r="N5" s="1"/>
    </row>
    <row r="6" spans="1:14">
      <c r="A6" s="368" t="s">
        <v>420</v>
      </c>
      <c r="B6" s="298" t="s">
        <v>32</v>
      </c>
      <c r="C6" s="298" t="s">
        <v>9</v>
      </c>
      <c r="D6" s="298" t="s">
        <v>0</v>
      </c>
      <c r="F6" s="368" t="s">
        <v>416</v>
      </c>
      <c r="G6" s="298" t="s">
        <v>32</v>
      </c>
      <c r="H6" s="298" t="s">
        <v>9</v>
      </c>
      <c r="I6" s="298" t="s">
        <v>0</v>
      </c>
      <c r="K6" s="368" t="s">
        <v>419</v>
      </c>
      <c r="L6" s="298" t="s">
        <v>32</v>
      </c>
      <c r="M6" s="298" t="s">
        <v>9</v>
      </c>
      <c r="N6" s="100"/>
    </row>
    <row r="7" spans="1:14">
      <c r="A7" s="5">
        <v>2010</v>
      </c>
      <c r="B7" s="85">
        <v>1101.3</v>
      </c>
      <c r="C7" s="85">
        <v>13778.800000000001</v>
      </c>
      <c r="D7" s="85">
        <v>14880.1</v>
      </c>
      <c r="F7" s="5"/>
      <c r="G7" s="85"/>
      <c r="H7" s="85"/>
      <c r="I7" s="85"/>
      <c r="K7" s="5">
        <f>A7</f>
        <v>2010</v>
      </c>
      <c r="L7" s="93">
        <f>B7/D7</f>
        <v>7.4011599384412735E-2</v>
      </c>
      <c r="M7" s="93">
        <f>C7/D7</f>
        <v>0.92598840061558729</v>
      </c>
      <c r="N7" s="85"/>
    </row>
    <row r="8" spans="1:14">
      <c r="A8" s="312">
        <v>2011</v>
      </c>
      <c r="B8" s="305">
        <v>1084.6000000000001</v>
      </c>
      <c r="C8" s="305">
        <v>11953.7</v>
      </c>
      <c r="D8" s="305">
        <v>13038.300000000001</v>
      </c>
      <c r="F8" s="312">
        <f>A8</f>
        <v>2011</v>
      </c>
      <c r="G8" s="306">
        <f t="shared" ref="G8:I9" si="0">B8/B7-1</f>
        <v>-1.5163897212385202E-2</v>
      </c>
      <c r="H8" s="306">
        <f t="shared" si="0"/>
        <v>-0.13245710802101784</v>
      </c>
      <c r="I8" s="306">
        <f t="shared" si="0"/>
        <v>-0.12377604989213775</v>
      </c>
      <c r="K8" s="312">
        <f t="shared" ref="K8:K21" si="1">A8</f>
        <v>2011</v>
      </c>
      <c r="L8" s="333">
        <f>B8/D8</f>
        <v>8.3185691386146968E-2</v>
      </c>
      <c r="M8" s="333">
        <f>C8/D8</f>
        <v>0.91681430861385305</v>
      </c>
      <c r="N8" s="75"/>
    </row>
    <row r="9" spans="1:14">
      <c r="A9" s="5">
        <v>2012</v>
      </c>
      <c r="B9" s="85">
        <v>1028.8</v>
      </c>
      <c r="C9" s="85">
        <v>11772</v>
      </c>
      <c r="D9" s="85">
        <v>12800.8</v>
      </c>
      <c r="F9" s="5">
        <f t="shared" ref="F9:F20" si="2">A9</f>
        <v>2012</v>
      </c>
      <c r="G9" s="75">
        <f t="shared" si="0"/>
        <v>-5.1447538262954229E-2</v>
      </c>
      <c r="H9" s="75">
        <f t="shared" si="0"/>
        <v>-1.5200314546960469E-2</v>
      </c>
      <c r="I9" s="75">
        <f t="shared" si="0"/>
        <v>-1.8215564912603788E-2</v>
      </c>
      <c r="K9" s="5">
        <f t="shared" si="1"/>
        <v>2012</v>
      </c>
      <c r="L9" s="93">
        <f t="shared" ref="L9:L17" si="3">B9/D9</f>
        <v>8.0369976876445218E-2</v>
      </c>
      <c r="M9" s="93">
        <f t="shared" ref="M9:M17" si="4">C9/D9</f>
        <v>0.9196300231235548</v>
      </c>
      <c r="N9" s="75"/>
    </row>
    <row r="10" spans="1:14">
      <c r="A10" s="312">
        <v>2013</v>
      </c>
      <c r="B10" s="305">
        <v>1119.5999999999999</v>
      </c>
      <c r="C10" s="305">
        <v>11260.6</v>
      </c>
      <c r="D10" s="305">
        <v>12380.2</v>
      </c>
      <c r="F10" s="312">
        <f t="shared" si="2"/>
        <v>2013</v>
      </c>
      <c r="G10" s="306">
        <f t="shared" ref="G10:G17" si="5">B10/B9-1</f>
        <v>8.8258164852254906E-2</v>
      </c>
      <c r="H10" s="306">
        <f t="shared" ref="H10:H17" si="6">C10/C9-1</f>
        <v>-4.3442065919130135E-2</v>
      </c>
      <c r="I10" s="306">
        <f t="shared" ref="I10:I17" si="7">D10/D9-1</f>
        <v>-3.2857321417411267E-2</v>
      </c>
      <c r="K10" s="312">
        <f t="shared" si="1"/>
        <v>2013</v>
      </c>
      <c r="L10" s="333">
        <f t="shared" si="3"/>
        <v>9.0434726417989997E-2</v>
      </c>
      <c r="M10" s="333">
        <f t="shared" si="4"/>
        <v>0.90956527358201</v>
      </c>
      <c r="N10" s="75"/>
    </row>
    <row r="11" spans="1:14">
      <c r="A11" s="5">
        <v>2014</v>
      </c>
      <c r="B11" s="85">
        <v>928.3</v>
      </c>
      <c r="C11" s="85">
        <v>10076.6</v>
      </c>
      <c r="D11" s="85">
        <v>11004.9</v>
      </c>
      <c r="F11" s="5">
        <f t="shared" si="2"/>
        <v>2014</v>
      </c>
      <c r="G11" s="75">
        <f t="shared" si="5"/>
        <v>-0.17086459449803504</v>
      </c>
      <c r="H11" s="75">
        <f t="shared" si="6"/>
        <v>-0.10514537413636926</v>
      </c>
      <c r="I11" s="75">
        <f t="shared" si="7"/>
        <v>-0.11108867385018018</v>
      </c>
      <c r="K11" s="5">
        <f t="shared" si="1"/>
        <v>2014</v>
      </c>
      <c r="L11" s="93">
        <f t="shared" si="3"/>
        <v>8.4353333515070558E-2</v>
      </c>
      <c r="M11" s="93">
        <f t="shared" si="4"/>
        <v>0.91564666648492954</v>
      </c>
      <c r="N11" s="75"/>
    </row>
    <row r="12" spans="1:14">
      <c r="A12" s="312">
        <v>2015</v>
      </c>
      <c r="B12" s="305">
        <v>979.19999999999993</v>
      </c>
      <c r="C12" s="305">
        <v>8616.7999999999993</v>
      </c>
      <c r="D12" s="305">
        <v>9596</v>
      </c>
      <c r="F12" s="312">
        <f t="shared" si="2"/>
        <v>2015</v>
      </c>
      <c r="G12" s="306">
        <f t="shared" si="5"/>
        <v>5.4831412258967926E-2</v>
      </c>
      <c r="H12" s="306">
        <f t="shared" si="6"/>
        <v>-0.14487029355139636</v>
      </c>
      <c r="I12" s="306">
        <f t="shared" si="7"/>
        <v>-0.12802478895764613</v>
      </c>
      <c r="K12" s="312">
        <f t="shared" si="1"/>
        <v>2015</v>
      </c>
      <c r="L12" s="333">
        <f t="shared" si="3"/>
        <v>0.10204251771571488</v>
      </c>
      <c r="M12" s="333">
        <f t="shared" si="4"/>
        <v>0.89795748228428507</v>
      </c>
      <c r="N12" s="75"/>
    </row>
    <row r="13" spans="1:14">
      <c r="A13" s="5">
        <v>2016</v>
      </c>
      <c r="B13" s="85">
        <v>992.90000000000009</v>
      </c>
      <c r="C13" s="85">
        <v>11448</v>
      </c>
      <c r="D13" s="85">
        <v>12440.9</v>
      </c>
      <c r="F13" s="5">
        <f t="shared" si="2"/>
        <v>2016</v>
      </c>
      <c r="G13" s="75">
        <f t="shared" si="5"/>
        <v>1.3991013071895653E-2</v>
      </c>
      <c r="H13" s="75">
        <f t="shared" si="6"/>
        <v>0.32856744963327467</v>
      </c>
      <c r="I13" s="75">
        <f t="shared" si="7"/>
        <v>0.29646727803251349</v>
      </c>
      <c r="K13" s="5">
        <f t="shared" si="1"/>
        <v>2016</v>
      </c>
      <c r="L13" s="93">
        <f t="shared" si="3"/>
        <v>7.9809338552677064E-2</v>
      </c>
      <c r="M13" s="93">
        <f t="shared" si="4"/>
        <v>0.92019066144732298</v>
      </c>
      <c r="N13" s="75"/>
    </row>
    <row r="14" spans="1:14">
      <c r="A14" s="312">
        <v>2017</v>
      </c>
      <c r="B14" s="305">
        <v>1048.5</v>
      </c>
      <c r="C14" s="305">
        <v>10824.7</v>
      </c>
      <c r="D14" s="305">
        <v>11873.2</v>
      </c>
      <c r="F14" s="312">
        <f t="shared" si="2"/>
        <v>2017</v>
      </c>
      <c r="G14" s="306">
        <f t="shared" si="5"/>
        <v>5.5997582838150706E-2</v>
      </c>
      <c r="H14" s="306">
        <f t="shared" si="6"/>
        <v>-5.4446191474493255E-2</v>
      </c>
      <c r="I14" s="306">
        <f t="shared" si="7"/>
        <v>-4.563174689934002E-2</v>
      </c>
      <c r="K14" s="312">
        <f t="shared" si="1"/>
        <v>2017</v>
      </c>
      <c r="L14" s="333">
        <f t="shared" si="3"/>
        <v>8.830812249435703E-2</v>
      </c>
      <c r="M14" s="333">
        <f t="shared" si="4"/>
        <v>0.91169187750564296</v>
      </c>
      <c r="N14" s="75"/>
    </row>
    <row r="15" spans="1:14">
      <c r="A15" s="5">
        <v>2018</v>
      </c>
      <c r="B15" s="85">
        <v>1080.3999999999999</v>
      </c>
      <c r="C15" s="85">
        <v>11186.199999999999</v>
      </c>
      <c r="D15" s="85">
        <v>12266.599999999999</v>
      </c>
      <c r="F15" s="5">
        <f t="shared" si="2"/>
        <v>2018</v>
      </c>
      <c r="G15" s="75">
        <f t="shared" si="5"/>
        <v>3.042441583214095E-2</v>
      </c>
      <c r="H15" s="75">
        <f t="shared" si="6"/>
        <v>3.3395844688536291E-2</v>
      </c>
      <c r="I15" s="75">
        <f t="shared" si="7"/>
        <v>3.313344338510249E-2</v>
      </c>
      <c r="K15" s="5">
        <f t="shared" si="1"/>
        <v>2018</v>
      </c>
      <c r="L15" s="93">
        <f t="shared" si="3"/>
        <v>8.807656563350888E-2</v>
      </c>
      <c r="M15" s="93">
        <f t="shared" si="4"/>
        <v>0.91192343436649115</v>
      </c>
      <c r="N15" s="75"/>
    </row>
    <row r="16" spans="1:14">
      <c r="A16" s="312">
        <v>2019</v>
      </c>
      <c r="B16" s="305">
        <v>893.70000000000016</v>
      </c>
      <c r="C16" s="305">
        <v>11066.9</v>
      </c>
      <c r="D16" s="305">
        <v>11960.6</v>
      </c>
      <c r="F16" s="312">
        <f t="shared" si="2"/>
        <v>2019</v>
      </c>
      <c r="G16" s="306">
        <f t="shared" si="5"/>
        <v>-0.17280636801184723</v>
      </c>
      <c r="H16" s="306">
        <f t="shared" si="6"/>
        <v>-1.0664926427204846E-2</v>
      </c>
      <c r="I16" s="306">
        <f t="shared" si="7"/>
        <v>-2.4945787748846371E-2</v>
      </c>
      <c r="K16" s="312">
        <f t="shared" si="1"/>
        <v>2019</v>
      </c>
      <c r="L16" s="333">
        <f t="shared" si="3"/>
        <v>7.4720331755931985E-2</v>
      </c>
      <c r="M16" s="333">
        <f t="shared" si="4"/>
        <v>0.92527966824406793</v>
      </c>
      <c r="N16" s="75"/>
    </row>
    <row r="17" spans="1:14">
      <c r="A17" s="5">
        <v>2020</v>
      </c>
      <c r="B17" s="85">
        <v>834.19999999999993</v>
      </c>
      <c r="C17" s="85">
        <v>11575.5</v>
      </c>
      <c r="D17" s="85">
        <v>12409.7</v>
      </c>
      <c r="F17" s="5">
        <f t="shared" si="2"/>
        <v>2020</v>
      </c>
      <c r="G17" s="75">
        <f t="shared" si="5"/>
        <v>-6.6577151169296411E-2</v>
      </c>
      <c r="H17" s="75">
        <f t="shared" si="6"/>
        <v>4.5956862355311712E-2</v>
      </c>
      <c r="I17" s="75">
        <f t="shared" si="7"/>
        <v>3.7548283530926652E-2</v>
      </c>
      <c r="K17" s="5">
        <f t="shared" si="1"/>
        <v>2020</v>
      </c>
      <c r="L17" s="93">
        <f t="shared" si="3"/>
        <v>6.7221608902713184E-2</v>
      </c>
      <c r="M17" s="93">
        <f t="shared" si="4"/>
        <v>0.93277839109728677</v>
      </c>
      <c r="N17" s="75"/>
    </row>
    <row r="18" spans="1:14">
      <c r="A18" s="312">
        <v>2021</v>
      </c>
      <c r="B18" s="305">
        <v>747.2</v>
      </c>
      <c r="C18" s="305">
        <v>8217.6</v>
      </c>
      <c r="D18" s="305">
        <v>8964.8000000000011</v>
      </c>
      <c r="F18" s="312">
        <f t="shared" si="2"/>
        <v>2021</v>
      </c>
      <c r="G18" s="306">
        <f t="shared" ref="G18:I20" si="8">B18/B17-1</f>
        <v>-0.10429153680172609</v>
      </c>
      <c r="H18" s="306">
        <f t="shared" si="8"/>
        <v>-0.29008682130361541</v>
      </c>
      <c r="I18" s="306">
        <f t="shared" si="8"/>
        <v>-0.277597363352861</v>
      </c>
      <c r="K18" s="312">
        <f>A18</f>
        <v>2021</v>
      </c>
      <c r="L18" s="333">
        <f>B18/D18</f>
        <v>8.3348206318043905E-2</v>
      </c>
      <c r="M18" s="333">
        <f>C18/D18</f>
        <v>0.91665179368195604</v>
      </c>
      <c r="N18" s="75"/>
    </row>
    <row r="19" spans="1:14">
      <c r="A19" s="5">
        <v>2022</v>
      </c>
      <c r="B19" s="85">
        <v>1339.9</v>
      </c>
      <c r="C19" s="85">
        <v>13135.400000000001</v>
      </c>
      <c r="D19" s="85">
        <v>14475.300000000001</v>
      </c>
      <c r="F19" s="5">
        <f t="shared" si="2"/>
        <v>2022</v>
      </c>
      <c r="G19" s="75">
        <f t="shared" si="8"/>
        <v>0.79322805139186303</v>
      </c>
      <c r="H19" s="75">
        <f t="shared" si="8"/>
        <v>0.59844723520249232</v>
      </c>
      <c r="I19" s="75">
        <f t="shared" si="8"/>
        <v>0.61468186685704085</v>
      </c>
      <c r="K19" s="5">
        <f>A19</f>
        <v>2022</v>
      </c>
      <c r="L19" s="93">
        <f>B19/D19</f>
        <v>9.256457551829668E-2</v>
      </c>
      <c r="M19" s="93">
        <f>C19/D19</f>
        <v>0.90743542448170333</v>
      </c>
      <c r="N19" s="75"/>
    </row>
    <row r="20" spans="1:14">
      <c r="A20" s="312">
        <v>2023</v>
      </c>
      <c r="B20" s="305">
        <v>1387.3</v>
      </c>
      <c r="C20" s="305">
        <v>12044.699999999999</v>
      </c>
      <c r="D20" s="305">
        <v>13431.999999999998</v>
      </c>
      <c r="F20" s="312">
        <f t="shared" si="2"/>
        <v>2023</v>
      </c>
      <c r="G20" s="306">
        <f t="shared" si="8"/>
        <v>3.5375774311515729E-2</v>
      </c>
      <c r="H20" s="306">
        <f t="shared" si="8"/>
        <v>-8.3035156904243679E-2</v>
      </c>
      <c r="I20" s="306">
        <f t="shared" si="8"/>
        <v>-7.2074499319530694E-2</v>
      </c>
      <c r="K20" s="312">
        <f>A20</f>
        <v>2023</v>
      </c>
      <c r="L20" s="333">
        <f>B20/D20</f>
        <v>0.10328320428826683</v>
      </c>
      <c r="M20" s="333">
        <f>C20/D20</f>
        <v>0.89671679571173324</v>
      </c>
      <c r="N20" s="75"/>
    </row>
    <row r="21" spans="1:14">
      <c r="A21" s="92">
        <v>2024</v>
      </c>
      <c r="B21" s="91">
        <v>1480.6000000000001</v>
      </c>
      <c r="C21" s="91">
        <v>11856</v>
      </c>
      <c r="D21" s="91">
        <f>SUM(B21:C21)</f>
        <v>13336.6</v>
      </c>
      <c r="F21" s="92">
        <f>A21</f>
        <v>2024</v>
      </c>
      <c r="G21" s="74">
        <f>B21/B18-1</f>
        <v>0.98153104925053536</v>
      </c>
      <c r="H21" s="74">
        <f>C21/C18-1</f>
        <v>0.44275700934579443</v>
      </c>
      <c r="I21" s="74">
        <f>D21/D18-1</f>
        <v>0.48766285918258068</v>
      </c>
      <c r="K21" s="92">
        <f t="shared" si="1"/>
        <v>2024</v>
      </c>
      <c r="L21" s="94">
        <f>B21/D21</f>
        <v>0.11101780063884349</v>
      </c>
      <c r="M21" s="94">
        <f>C21/D21</f>
        <v>0.88898219936115652</v>
      </c>
      <c r="N21" s="75"/>
    </row>
    <row r="22" spans="1:14">
      <c r="A22" s="5"/>
      <c r="B22" s="6"/>
      <c r="C22" s="1"/>
      <c r="D22" s="1"/>
    </row>
    <row r="23" spans="1:14">
      <c r="A23" s="309" t="s">
        <v>88</v>
      </c>
      <c r="B23" s="300">
        <f>AVERAGE(B$7:B$21)</f>
        <v>1069.7666666666667</v>
      </c>
      <c r="C23" s="300">
        <f>AVERAGE(C$7:C$21)</f>
        <v>11254.233333333334</v>
      </c>
      <c r="D23" s="300">
        <f>AVERAGE(D$7:D$21)</f>
        <v>12323.999999999998</v>
      </c>
      <c r="K23" s="299" t="s">
        <v>88</v>
      </c>
      <c r="L23" s="301">
        <f>AVERAGE(L$7:L$21)</f>
        <v>8.6849839959894634E-2</v>
      </c>
      <c r="M23" s="301">
        <f>AVERAGE(M$7:M$21)</f>
        <v>0.9131501600401053</v>
      </c>
    </row>
    <row r="24" spans="1:14">
      <c r="A24" s="309" t="s">
        <v>109</v>
      </c>
      <c r="B24" s="301">
        <f>B21/B20-1</f>
        <v>6.7252937360340326E-2</v>
      </c>
      <c r="C24" s="301">
        <f>C21/C20-1</f>
        <v>-1.5666641759445987E-2</v>
      </c>
      <c r="D24" s="301">
        <f>D21/D20-1</f>
        <v>-7.1024419297198715E-3</v>
      </c>
      <c r="E24" s="1"/>
      <c r="K24" s="309" t="s">
        <v>109</v>
      </c>
      <c r="L24" s="301">
        <f>L21-L20</f>
        <v>7.7345963505766613E-3</v>
      </c>
      <c r="M24" s="301">
        <f>M21-M20</f>
        <v>-7.7345963505767168E-3</v>
      </c>
    </row>
    <row r="25" spans="1:14">
      <c r="A25" s="310" t="s">
        <v>402</v>
      </c>
      <c r="B25" s="303">
        <f>((B21/B16)^(1/5))-1</f>
        <v>0.10623959132538063</v>
      </c>
      <c r="C25" s="303">
        <f>((C21/C16)^(1/5))-1</f>
        <v>1.3870392991354619E-2</v>
      </c>
      <c r="D25" s="303">
        <f>((D21/D16)^(1/5))-1</f>
        <v>2.2017734315339155E-2</v>
      </c>
      <c r="E25" s="1"/>
      <c r="G25" s="75"/>
      <c r="H25" s="75"/>
      <c r="I25" s="75"/>
      <c r="L25" s="75"/>
      <c r="M25" s="75"/>
      <c r="N25" s="75"/>
    </row>
    <row r="26" spans="1:14">
      <c r="A26" s="310" t="s">
        <v>403</v>
      </c>
      <c r="B26" s="303">
        <f>((B21/B11)^(1/10))-1</f>
        <v>4.7791665170085151E-2</v>
      </c>
      <c r="C26" s="303">
        <f>((C21/C11)^(1/10))-1</f>
        <v>1.6394759430520045E-2</v>
      </c>
      <c r="D26" s="303">
        <f>((D21/D11)^(1/10))-1</f>
        <v>1.9402988685560452E-2</v>
      </c>
      <c r="E26" s="1"/>
      <c r="G26" s="75"/>
      <c r="H26" s="75"/>
      <c r="I26" s="75"/>
      <c r="L26" s="75"/>
      <c r="M26" s="75"/>
      <c r="N26" s="75"/>
    </row>
    <row r="27" spans="1:14">
      <c r="A27" s="1"/>
      <c r="B27" s="6"/>
      <c r="C27" s="1"/>
      <c r="D27" s="1"/>
      <c r="E27" s="6"/>
    </row>
    <row r="28" spans="1:14" s="129" customFormat="1" ht="11.25">
      <c r="A28" s="71" t="s">
        <v>465</v>
      </c>
      <c r="B28" s="71"/>
      <c r="C28" s="71"/>
      <c r="D28" s="71"/>
      <c r="E28" s="146"/>
      <c r="F28" s="146"/>
      <c r="G28" s="146"/>
      <c r="H28" s="146"/>
      <c r="I28" s="146"/>
      <c r="N28" s="146"/>
    </row>
    <row r="29" spans="1:14" s="129" customFormat="1" ht="11.25">
      <c r="A29" s="71" t="s">
        <v>385</v>
      </c>
      <c r="B29" s="71"/>
      <c r="C29" s="71"/>
      <c r="D29" s="71"/>
      <c r="E29" s="146"/>
      <c r="F29" s="146"/>
      <c r="G29" s="146"/>
      <c r="H29" s="146"/>
      <c r="I29" s="146"/>
      <c r="N29" s="146"/>
    </row>
  </sheetData>
  <hyperlinks>
    <hyperlink ref="A1" location="Contents!B3" display="Return to the Table of Contents" xr:uid="{4490B517-135C-4068-8D5E-F45307E6D92B}"/>
  </hyperlinks>
  <pageMargins left="0.7" right="0.7" top="0.75" bottom="0.75" header="0.3" footer="0.3"/>
  <ignoredErrors>
    <ignoredError sqref="D21" formulaRange="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CFA16-9B28-4553-BD06-6181C6DBFAE7}">
  <sheetPr codeName="Sheet18"/>
  <dimension ref="A1:M29"/>
  <sheetViews>
    <sheetView showGridLines="0" workbookViewId="0">
      <selection activeCell="A3" sqref="A3"/>
    </sheetView>
  </sheetViews>
  <sheetFormatPr defaultColWidth="10.625" defaultRowHeight="12.75"/>
  <cols>
    <col min="1" max="4" width="10.625" style="35" customWidth="1"/>
    <col min="5" max="5" width="2.625" style="35" customWidth="1"/>
    <col min="6" max="9" width="10.625" style="35" customWidth="1"/>
    <col min="10" max="10" width="2.625" style="35" customWidth="1"/>
    <col min="11" max="14" width="10.625" style="35" customWidth="1"/>
    <col min="15" max="15" width="2.375" style="35" customWidth="1"/>
    <col min="16" max="16384" width="10.625" style="35"/>
  </cols>
  <sheetData>
    <row r="1" spans="1:13">
      <c r="A1" s="12" t="s">
        <v>48</v>
      </c>
    </row>
    <row r="3" spans="1:13" s="34" customFormat="1">
      <c r="A3" s="26" t="s">
        <v>427</v>
      </c>
      <c r="B3" s="20"/>
      <c r="C3" s="4"/>
      <c r="D3" s="4"/>
      <c r="E3" s="20"/>
      <c r="F3" s="4"/>
      <c r="G3" s="4"/>
      <c r="H3" s="20"/>
      <c r="I3" s="4"/>
    </row>
    <row r="4" spans="1:13">
      <c r="A4" s="32"/>
      <c r="B4" s="5"/>
      <c r="C4" s="5"/>
      <c r="D4" s="5"/>
      <c r="E4" s="5"/>
      <c r="F4" s="5"/>
      <c r="G4" s="5"/>
      <c r="H4" s="5"/>
      <c r="I4" s="5"/>
    </row>
    <row r="5" spans="1:13">
      <c r="A5" s="1"/>
      <c r="B5" s="6"/>
      <c r="C5" s="1"/>
      <c r="D5" s="6"/>
      <c r="E5" s="6"/>
      <c r="F5" s="1"/>
      <c r="G5" s="1"/>
      <c r="I5" s="1"/>
    </row>
    <row r="6" spans="1:13">
      <c r="A6" s="326" t="s">
        <v>417</v>
      </c>
      <c r="B6" s="298" t="s">
        <v>32</v>
      </c>
      <c r="C6" s="298" t="s">
        <v>9</v>
      </c>
      <c r="D6" s="298" t="s">
        <v>0</v>
      </c>
      <c r="F6" s="326" t="s">
        <v>416</v>
      </c>
      <c r="G6" s="298" t="s">
        <v>32</v>
      </c>
      <c r="H6" s="298" t="s">
        <v>9</v>
      </c>
      <c r="I6" s="298" t="s">
        <v>0</v>
      </c>
      <c r="K6" s="326" t="s">
        <v>419</v>
      </c>
      <c r="L6" s="298" t="s">
        <v>32</v>
      </c>
      <c r="M6" s="298" t="s">
        <v>9</v>
      </c>
    </row>
    <row r="7" spans="1:13">
      <c r="A7" s="5">
        <v>2010</v>
      </c>
      <c r="B7" s="65">
        <v>33941</v>
      </c>
      <c r="C7" s="65">
        <v>7716</v>
      </c>
      <c r="D7" s="65">
        <f>SUM(B7:C7)</f>
        <v>41657</v>
      </c>
      <c r="F7" s="5"/>
      <c r="G7" s="85"/>
      <c r="H7" s="85"/>
      <c r="I7" s="85"/>
      <c r="K7" s="5">
        <f>A7</f>
        <v>2010</v>
      </c>
      <c r="L7" s="93">
        <f>B7/D7</f>
        <v>0.81477302734234347</v>
      </c>
      <c r="M7" s="93">
        <f>C7/D7</f>
        <v>0.18522697265765659</v>
      </c>
    </row>
    <row r="8" spans="1:13">
      <c r="A8" s="312">
        <v>2011</v>
      </c>
      <c r="B8" s="308">
        <v>34030</v>
      </c>
      <c r="C8" s="308">
        <v>7226</v>
      </c>
      <c r="D8" s="308">
        <f t="shared" ref="D8:D20" si="0">SUM(B8:C8)</f>
        <v>41256</v>
      </c>
      <c r="F8" s="312">
        <f>A8</f>
        <v>2011</v>
      </c>
      <c r="G8" s="306">
        <f t="shared" ref="G8:G21" si="1">B8/B7-1</f>
        <v>2.6221973424471745E-3</v>
      </c>
      <c r="H8" s="306">
        <f t="shared" ref="H8:H21" si="2">C8/C7-1</f>
        <v>-6.3504406428201099E-2</v>
      </c>
      <c r="I8" s="306">
        <f t="shared" ref="I8:I21" si="3">D8/D7-1</f>
        <v>-9.6262332861223321E-3</v>
      </c>
      <c r="K8" s="312">
        <f t="shared" ref="K8:K21" si="4">A8</f>
        <v>2011</v>
      </c>
      <c r="L8" s="333">
        <f>B8/D8</f>
        <v>0.82484971882877645</v>
      </c>
      <c r="M8" s="333">
        <f>C8/D8</f>
        <v>0.17515028117122358</v>
      </c>
    </row>
    <row r="9" spans="1:13">
      <c r="A9" s="5">
        <v>2012</v>
      </c>
      <c r="B9" s="65">
        <v>31148</v>
      </c>
      <c r="C9" s="65">
        <v>7396</v>
      </c>
      <c r="D9" s="65">
        <f t="shared" si="0"/>
        <v>38544</v>
      </c>
      <c r="F9" s="5">
        <f t="shared" ref="F9:F15" si="5">A9</f>
        <v>2012</v>
      </c>
      <c r="G9" s="75">
        <f t="shared" si="1"/>
        <v>-8.4689979429914741E-2</v>
      </c>
      <c r="H9" s="75">
        <f t="shared" si="2"/>
        <v>2.3526155549404848E-2</v>
      </c>
      <c r="I9" s="75">
        <f t="shared" si="3"/>
        <v>-6.573589296102389E-2</v>
      </c>
      <c r="K9" s="5">
        <f t="shared" si="4"/>
        <v>2012</v>
      </c>
      <c r="L9" s="93">
        <f t="shared" ref="L9:L17" si="6">B9/D9</f>
        <v>0.80811540058115405</v>
      </c>
      <c r="M9" s="93">
        <f t="shared" ref="M9:M17" si="7">C9/D9</f>
        <v>0.191884599418846</v>
      </c>
    </row>
    <row r="10" spans="1:13">
      <c r="A10" s="312">
        <v>2013</v>
      </c>
      <c r="B10" s="308">
        <v>35008</v>
      </c>
      <c r="C10" s="308">
        <v>7180</v>
      </c>
      <c r="D10" s="308">
        <f t="shared" si="0"/>
        <v>42188</v>
      </c>
      <c r="F10" s="312">
        <f t="shared" si="5"/>
        <v>2013</v>
      </c>
      <c r="G10" s="306">
        <f t="shared" si="1"/>
        <v>0.1239244895338385</v>
      </c>
      <c r="H10" s="306">
        <f t="shared" si="2"/>
        <v>-2.9204975662520227E-2</v>
      </c>
      <c r="I10" s="306">
        <f t="shared" si="3"/>
        <v>9.4541303445413005E-2</v>
      </c>
      <c r="K10" s="312">
        <f t="shared" si="4"/>
        <v>2013</v>
      </c>
      <c r="L10" s="333">
        <f t="shared" si="6"/>
        <v>0.82980942448089501</v>
      </c>
      <c r="M10" s="333">
        <f t="shared" si="7"/>
        <v>0.17019057551910496</v>
      </c>
    </row>
    <row r="11" spans="1:13">
      <c r="A11" s="5">
        <v>2014</v>
      </c>
      <c r="B11" s="65">
        <v>28764</v>
      </c>
      <c r="C11" s="65">
        <v>6596</v>
      </c>
      <c r="D11" s="65">
        <f t="shared" si="0"/>
        <v>35360</v>
      </c>
      <c r="F11" s="5">
        <f t="shared" si="5"/>
        <v>2014</v>
      </c>
      <c r="G11" s="75">
        <f t="shared" si="1"/>
        <v>-0.17835923217550276</v>
      </c>
      <c r="H11" s="75">
        <f t="shared" si="2"/>
        <v>-8.1337047353760461E-2</v>
      </c>
      <c r="I11" s="75">
        <f t="shared" si="3"/>
        <v>-0.16184697070256948</v>
      </c>
      <c r="K11" s="5">
        <f>A11</f>
        <v>2014</v>
      </c>
      <c r="L11" s="93">
        <f>B11/D11</f>
        <v>0.81346153846153846</v>
      </c>
      <c r="M11" s="93">
        <f>C11/D11</f>
        <v>0.18653846153846154</v>
      </c>
    </row>
    <row r="12" spans="1:13">
      <c r="A12" s="312">
        <v>2015</v>
      </c>
      <c r="B12" s="308">
        <v>29921</v>
      </c>
      <c r="C12" s="308">
        <v>6814</v>
      </c>
      <c r="D12" s="308">
        <f t="shared" si="0"/>
        <v>36735</v>
      </c>
      <c r="F12" s="312">
        <f t="shared" si="5"/>
        <v>2015</v>
      </c>
      <c r="G12" s="306">
        <f t="shared" si="1"/>
        <v>4.022389097482959E-2</v>
      </c>
      <c r="H12" s="306">
        <f t="shared" si="2"/>
        <v>3.3050333535476151E-2</v>
      </c>
      <c r="I12" s="306">
        <f t="shared" si="3"/>
        <v>3.8885746606334815E-2</v>
      </c>
      <c r="K12" s="312">
        <f>A12</f>
        <v>2015</v>
      </c>
      <c r="L12" s="333">
        <f>B12/D12</f>
        <v>0.81450932353341499</v>
      </c>
      <c r="M12" s="333">
        <f>C12/D12</f>
        <v>0.18549067646658501</v>
      </c>
    </row>
    <row r="13" spans="1:13">
      <c r="A13" s="5">
        <v>2016</v>
      </c>
      <c r="B13" s="65">
        <v>29712</v>
      </c>
      <c r="C13" s="65">
        <v>7422</v>
      </c>
      <c r="D13" s="65">
        <f t="shared" si="0"/>
        <v>37134</v>
      </c>
      <c r="F13" s="5">
        <f t="shared" si="5"/>
        <v>2016</v>
      </c>
      <c r="G13" s="75">
        <f t="shared" si="1"/>
        <v>-6.9850606597373632E-3</v>
      </c>
      <c r="H13" s="75">
        <f t="shared" si="2"/>
        <v>8.922805987672433E-2</v>
      </c>
      <c r="I13" s="75">
        <f t="shared" si="3"/>
        <v>1.0861576153532004E-2</v>
      </c>
      <c r="K13" s="5">
        <f>A13</f>
        <v>2016</v>
      </c>
      <c r="L13" s="93">
        <f>B13/D13</f>
        <v>0.80012926159314912</v>
      </c>
      <c r="M13" s="93">
        <f>C13/D13</f>
        <v>0.19987073840685085</v>
      </c>
    </row>
    <row r="14" spans="1:13">
      <c r="A14" s="312">
        <v>2017</v>
      </c>
      <c r="B14" s="308">
        <v>31745</v>
      </c>
      <c r="C14" s="308">
        <v>7652</v>
      </c>
      <c r="D14" s="308">
        <f t="shared" si="0"/>
        <v>39397</v>
      </c>
      <c r="F14" s="312">
        <f t="shared" si="5"/>
        <v>2017</v>
      </c>
      <c r="G14" s="306">
        <f t="shared" si="1"/>
        <v>6.8423532579429125E-2</v>
      </c>
      <c r="H14" s="306">
        <f t="shared" si="2"/>
        <v>3.098895176502281E-2</v>
      </c>
      <c r="I14" s="306">
        <f t="shared" si="3"/>
        <v>6.0941455270102862E-2</v>
      </c>
      <c r="K14" s="312">
        <f>A14</f>
        <v>2017</v>
      </c>
      <c r="L14" s="333">
        <f>B14/D14</f>
        <v>0.80577201309744395</v>
      </c>
      <c r="M14" s="333">
        <f>C14/D14</f>
        <v>0.19422798690255602</v>
      </c>
    </row>
    <row r="15" spans="1:13">
      <c r="A15" s="5">
        <v>2018</v>
      </c>
      <c r="B15" s="65">
        <v>32638</v>
      </c>
      <c r="C15" s="65">
        <v>7736</v>
      </c>
      <c r="D15" s="65">
        <f t="shared" si="0"/>
        <v>40374</v>
      </c>
      <c r="F15" s="5">
        <f t="shared" si="5"/>
        <v>2018</v>
      </c>
      <c r="G15" s="75">
        <f t="shared" si="1"/>
        <v>2.8130414238462853E-2</v>
      </c>
      <c r="H15" s="75">
        <f t="shared" si="2"/>
        <v>1.0977522216413904E-2</v>
      </c>
      <c r="I15" s="75">
        <f t="shared" si="3"/>
        <v>2.4798842551463363E-2</v>
      </c>
      <c r="K15" s="5">
        <f>A15</f>
        <v>2018</v>
      </c>
      <c r="L15" s="93">
        <f>B15/D15</f>
        <v>0.80839153910932782</v>
      </c>
      <c r="M15" s="93">
        <f>C15/D15</f>
        <v>0.19160846089067221</v>
      </c>
    </row>
    <row r="16" spans="1:13">
      <c r="A16" s="312">
        <v>2019</v>
      </c>
      <c r="B16" s="308">
        <v>27252</v>
      </c>
      <c r="C16" s="308">
        <v>7486</v>
      </c>
      <c r="D16" s="308">
        <f t="shared" si="0"/>
        <v>34738</v>
      </c>
      <c r="F16" s="312">
        <f t="shared" ref="F16:F21" si="8">A16</f>
        <v>2019</v>
      </c>
      <c r="G16" s="306">
        <f t="shared" si="1"/>
        <v>-0.16502236656657887</v>
      </c>
      <c r="H16" s="306">
        <f t="shared" si="2"/>
        <v>-3.2316442605997975E-2</v>
      </c>
      <c r="I16" s="306">
        <f t="shared" si="3"/>
        <v>-0.13959478872541731</v>
      </c>
      <c r="K16" s="312">
        <f t="shared" si="4"/>
        <v>2019</v>
      </c>
      <c r="L16" s="333">
        <f t="shared" si="6"/>
        <v>0.78450112268984973</v>
      </c>
      <c r="M16" s="333">
        <f t="shared" si="7"/>
        <v>0.21549887731015027</v>
      </c>
    </row>
    <row r="17" spans="1:13">
      <c r="A17" s="5">
        <v>2020</v>
      </c>
      <c r="B17" s="65">
        <v>26199</v>
      </c>
      <c r="C17" s="65">
        <v>7404</v>
      </c>
      <c r="D17" s="65">
        <f t="shared" si="0"/>
        <v>33603</v>
      </c>
      <c r="F17" s="5">
        <f t="shared" si="8"/>
        <v>2020</v>
      </c>
      <c r="G17" s="75">
        <f t="shared" si="1"/>
        <v>-3.8639365918097801E-2</v>
      </c>
      <c r="H17" s="75">
        <f t="shared" si="2"/>
        <v>-1.0953780390061452E-2</v>
      </c>
      <c r="I17" s="75">
        <f t="shared" si="3"/>
        <v>-3.2673153319131787E-2</v>
      </c>
      <c r="K17" s="5">
        <f t="shared" si="4"/>
        <v>2020</v>
      </c>
      <c r="L17" s="93">
        <f t="shared" si="6"/>
        <v>0.77966253013123832</v>
      </c>
      <c r="M17" s="93">
        <f t="shared" si="7"/>
        <v>0.22033746986876171</v>
      </c>
    </row>
    <row r="18" spans="1:13">
      <c r="A18" s="312">
        <v>2021</v>
      </c>
      <c r="B18" s="308">
        <v>24253</v>
      </c>
      <c r="C18" s="308">
        <v>6094</v>
      </c>
      <c r="D18" s="308">
        <f t="shared" si="0"/>
        <v>30347</v>
      </c>
      <c r="F18" s="312">
        <f t="shared" si="8"/>
        <v>2021</v>
      </c>
      <c r="G18" s="306">
        <f t="shared" si="1"/>
        <v>-7.4277644184892577E-2</v>
      </c>
      <c r="H18" s="306">
        <f t="shared" si="2"/>
        <v>-0.17693138843868184</v>
      </c>
      <c r="I18" s="306">
        <f t="shared" si="3"/>
        <v>-9.6896110466327401E-2</v>
      </c>
      <c r="K18" s="312">
        <f t="shared" si="4"/>
        <v>2021</v>
      </c>
      <c r="L18" s="333">
        <f>B18/D18</f>
        <v>0.79918937621511188</v>
      </c>
      <c r="M18" s="333">
        <f>C18/D18</f>
        <v>0.20081062378488812</v>
      </c>
    </row>
    <row r="19" spans="1:13">
      <c r="A19" s="5">
        <v>2022</v>
      </c>
      <c r="B19" s="65">
        <v>41483</v>
      </c>
      <c r="C19" s="65">
        <v>9110</v>
      </c>
      <c r="D19" s="65">
        <f t="shared" si="0"/>
        <v>50593</v>
      </c>
      <c r="F19" s="5">
        <f t="shared" si="8"/>
        <v>2022</v>
      </c>
      <c r="G19" s="75">
        <f t="shared" si="1"/>
        <v>0.71042757596998318</v>
      </c>
      <c r="H19" s="75">
        <f t="shared" si="2"/>
        <v>0.494913029209058</v>
      </c>
      <c r="I19" s="75">
        <f t="shared" si="3"/>
        <v>0.66714996540020421</v>
      </c>
      <c r="K19" s="5">
        <f t="shared" si="4"/>
        <v>2022</v>
      </c>
      <c r="L19" s="93">
        <f>B19/D19</f>
        <v>0.81993556420848734</v>
      </c>
      <c r="M19" s="93">
        <f>C19/D19</f>
        <v>0.18006443579151266</v>
      </c>
    </row>
    <row r="20" spans="1:13">
      <c r="A20" s="312">
        <v>2023</v>
      </c>
      <c r="B20" s="308">
        <v>43289</v>
      </c>
      <c r="C20" s="308">
        <v>9189</v>
      </c>
      <c r="D20" s="308">
        <f t="shared" si="0"/>
        <v>52478</v>
      </c>
      <c r="F20" s="312">
        <f t="shared" si="8"/>
        <v>2023</v>
      </c>
      <c r="G20" s="306">
        <f t="shared" si="1"/>
        <v>4.3535906274859482E-2</v>
      </c>
      <c r="H20" s="306">
        <f t="shared" si="2"/>
        <v>8.6717892425904886E-3</v>
      </c>
      <c r="I20" s="306">
        <f t="shared" si="3"/>
        <v>3.725811871207485E-2</v>
      </c>
      <c r="K20" s="312">
        <f t="shared" si="4"/>
        <v>2023</v>
      </c>
      <c r="L20" s="333">
        <f>B20/D20</f>
        <v>0.82489805251724535</v>
      </c>
      <c r="M20" s="333">
        <f>C20/D20</f>
        <v>0.17510194748275468</v>
      </c>
    </row>
    <row r="21" spans="1:13">
      <c r="A21" s="92">
        <v>2024</v>
      </c>
      <c r="B21" s="84">
        <v>48092</v>
      </c>
      <c r="C21" s="84">
        <v>9418</v>
      </c>
      <c r="D21" s="84">
        <f>SUM(B21:C21)</f>
        <v>57510</v>
      </c>
      <c r="F21" s="92">
        <f t="shared" si="8"/>
        <v>2024</v>
      </c>
      <c r="G21" s="74">
        <f t="shared" si="1"/>
        <v>0.11095197394257195</v>
      </c>
      <c r="H21" s="74">
        <f t="shared" si="2"/>
        <v>2.4921101316791816E-2</v>
      </c>
      <c r="I21" s="74">
        <f t="shared" si="3"/>
        <v>9.5887800602157069E-2</v>
      </c>
      <c r="K21" s="92">
        <f t="shared" si="4"/>
        <v>2024</v>
      </c>
      <c r="L21" s="94">
        <f>B21/D21</f>
        <v>0.83623717614327941</v>
      </c>
      <c r="M21" s="94">
        <f>C21/D21</f>
        <v>0.16376282385672056</v>
      </c>
    </row>
    <row r="22" spans="1:13">
      <c r="A22" s="5"/>
      <c r="B22" s="6"/>
      <c r="C22" s="1"/>
      <c r="D22" s="1"/>
    </row>
    <row r="23" spans="1:13">
      <c r="A23" s="309" t="s">
        <v>88</v>
      </c>
      <c r="B23" s="300">
        <f>AVERAGE(B$7:B$21)</f>
        <v>33165</v>
      </c>
      <c r="C23" s="300">
        <f>AVERAGE(C$7:C$21)</f>
        <v>7629.2666666666664</v>
      </c>
      <c r="D23" s="300">
        <f>AVERAGE(D$7:D$21)</f>
        <v>40794.26666666667</v>
      </c>
      <c r="K23" s="299" t="s">
        <v>88</v>
      </c>
      <c r="L23" s="301">
        <f>AVERAGE(L$7:L$21)</f>
        <v>0.81094900459555042</v>
      </c>
      <c r="M23" s="301">
        <f>AVERAGE(M$7:M$21)</f>
        <v>0.18905099540444964</v>
      </c>
    </row>
    <row r="24" spans="1:13">
      <c r="A24" s="309" t="s">
        <v>109</v>
      </c>
      <c r="B24" s="301">
        <f>B21/B20-1</f>
        <v>0.11095197394257195</v>
      </c>
      <c r="C24" s="301">
        <f>C21/C20-1</f>
        <v>2.4921101316791816E-2</v>
      </c>
      <c r="D24" s="301">
        <f>D21/D20-1</f>
        <v>9.5887800602157069E-2</v>
      </c>
      <c r="E24" s="1"/>
      <c r="K24" s="309" t="s">
        <v>109</v>
      </c>
      <c r="L24" s="301">
        <f>L21-L20</f>
        <v>1.1339123626034064E-2</v>
      </c>
      <c r="M24" s="301">
        <f>M21-M20</f>
        <v>-1.133912362603412E-2</v>
      </c>
    </row>
    <row r="25" spans="1:13">
      <c r="A25" s="310" t="s">
        <v>402</v>
      </c>
      <c r="B25" s="303">
        <f>((B21/B16)^(1/5))-1</f>
        <v>0.12030143337738686</v>
      </c>
      <c r="C25" s="303">
        <f>((C21/C16)^(1/5))-1</f>
        <v>4.6988165385544178E-2</v>
      </c>
      <c r="D25" s="303">
        <f>((D21/D16)^(1/5))-1</f>
        <v>0.10608298443345188</v>
      </c>
      <c r="E25" s="1"/>
      <c r="G25" s="75"/>
      <c r="H25" s="75"/>
      <c r="I25" s="75"/>
      <c r="L25" s="75"/>
      <c r="M25" s="75"/>
    </row>
    <row r="26" spans="1:13">
      <c r="A26" s="310" t="s">
        <v>403</v>
      </c>
      <c r="B26" s="303">
        <f>((B21/B11)^(1/10))-1</f>
        <v>5.2742984210336186E-2</v>
      </c>
      <c r="C26" s="303">
        <f>((C21/C11)^(1/10))-1</f>
        <v>3.6257779411866808E-2</v>
      </c>
      <c r="D26" s="303">
        <f>((D21/D11)^(1/10))-1</f>
        <v>4.9839988650943967E-2</v>
      </c>
      <c r="E26" s="1"/>
      <c r="G26" s="75"/>
      <c r="H26" s="75"/>
      <c r="I26" s="75"/>
      <c r="L26" s="75"/>
      <c r="M26" s="75"/>
    </row>
    <row r="27" spans="1:13">
      <c r="A27" s="1"/>
      <c r="B27" s="6"/>
      <c r="C27" s="1"/>
      <c r="D27" s="1"/>
      <c r="E27" s="6"/>
    </row>
    <row r="28" spans="1:13" s="129" customFormat="1" ht="11.25">
      <c r="A28" s="71" t="s">
        <v>465</v>
      </c>
      <c r="B28" s="71"/>
      <c r="C28" s="71"/>
      <c r="D28" s="71"/>
      <c r="E28" s="146"/>
      <c r="F28" s="146"/>
      <c r="G28" s="146"/>
      <c r="H28" s="146"/>
      <c r="I28" s="146"/>
    </row>
    <row r="29" spans="1:13" s="129" customFormat="1" ht="11.25">
      <c r="A29" s="71" t="s">
        <v>385</v>
      </c>
      <c r="B29" s="71"/>
      <c r="C29" s="71"/>
      <c r="D29" s="71"/>
      <c r="E29" s="146"/>
      <c r="F29" s="146"/>
      <c r="G29" s="146"/>
      <c r="H29" s="146"/>
      <c r="I29" s="146"/>
    </row>
  </sheetData>
  <hyperlinks>
    <hyperlink ref="A1" location="Contents!B3" display="Return to the Table of Contents" xr:uid="{99C66F57-0F8E-464C-9B10-900E22D9FAFE}"/>
  </hyperlinks>
  <pageMargins left="0.7" right="0.7" top="0.75" bottom="0.75" header="0.3" footer="0.3"/>
  <ignoredErrors>
    <ignoredError sqref="D7:D21" formulaRange="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1FE67-EB2F-42D4-9A7C-E1A48CA8FFD1}">
  <dimension ref="A1:X34"/>
  <sheetViews>
    <sheetView showGridLines="0" workbookViewId="0">
      <selection activeCell="A3" sqref="A3"/>
    </sheetView>
  </sheetViews>
  <sheetFormatPr defaultColWidth="9.625" defaultRowHeight="12.75" customHeight="1"/>
  <cols>
    <col min="1" max="1" width="10.625" style="35" customWidth="1"/>
    <col min="2" max="5" width="7.625" style="35" customWidth="1"/>
    <col min="6" max="6" width="2.625" style="35" customWidth="1"/>
    <col min="7" max="7" width="10.625" style="35" customWidth="1"/>
    <col min="8" max="11" width="7.625" style="35" customWidth="1"/>
    <col min="12" max="12" width="2.625" style="35" customWidth="1"/>
    <col min="13" max="13" width="10.625" style="35" customWidth="1"/>
    <col min="14" max="17" width="7.625" style="35" customWidth="1"/>
    <col min="18" max="18" width="2.625" style="35" customWidth="1"/>
    <col min="19" max="19" width="10.625" style="35" customWidth="1"/>
    <col min="20" max="23" width="7.625" style="35" customWidth="1"/>
    <col min="24" max="24" width="2.625" style="35" customWidth="1"/>
    <col min="25" max="16384" width="9.625" style="35"/>
  </cols>
  <sheetData>
    <row r="1" spans="1:23" ht="12.75" customHeight="1">
      <c r="A1" s="164" t="s">
        <v>48</v>
      </c>
    </row>
    <row r="3" spans="1:23" ht="12.75" customHeight="1">
      <c r="A3" s="14" t="s">
        <v>407</v>
      </c>
      <c r="G3" s="14"/>
    </row>
    <row r="4" spans="1:23" ht="12.75" customHeight="1">
      <c r="A4" s="32"/>
      <c r="G4" s="5"/>
    </row>
    <row r="5" spans="1:23" ht="12.75" customHeight="1">
      <c r="H5" s="101"/>
      <c r="I5" s="101"/>
      <c r="J5" s="101"/>
      <c r="K5" s="101"/>
      <c r="T5" s="101"/>
      <c r="U5" s="101"/>
      <c r="V5" s="101"/>
      <c r="W5" s="101"/>
    </row>
    <row r="6" spans="1:23" s="34" customFormat="1" ht="12.75" customHeight="1">
      <c r="A6" s="370" t="s">
        <v>415</v>
      </c>
      <c r="B6" s="346" t="s">
        <v>4</v>
      </c>
      <c r="C6" s="346" t="s">
        <v>249</v>
      </c>
      <c r="D6" s="346" t="s">
        <v>286</v>
      </c>
      <c r="E6" s="346" t="s">
        <v>0</v>
      </c>
      <c r="F6" s="35"/>
      <c r="G6" s="370" t="s">
        <v>416</v>
      </c>
      <c r="H6" s="346" t="s">
        <v>4</v>
      </c>
      <c r="I6" s="346" t="s">
        <v>249</v>
      </c>
      <c r="J6" s="346" t="s">
        <v>286</v>
      </c>
      <c r="K6" s="346" t="s">
        <v>0</v>
      </c>
      <c r="L6" s="35"/>
      <c r="M6" s="370" t="s">
        <v>421</v>
      </c>
      <c r="N6" s="346" t="s">
        <v>4</v>
      </c>
      <c r="O6" s="346" t="s">
        <v>249</v>
      </c>
      <c r="P6" s="346" t="s">
        <v>286</v>
      </c>
      <c r="Q6" s="346" t="s">
        <v>0</v>
      </c>
      <c r="R6" s="35"/>
      <c r="S6" s="370" t="s">
        <v>416</v>
      </c>
      <c r="T6" s="346" t="s">
        <v>4</v>
      </c>
      <c r="U6" s="346" t="s">
        <v>249</v>
      </c>
      <c r="V6" s="346" t="s">
        <v>286</v>
      </c>
      <c r="W6" s="346" t="s">
        <v>0</v>
      </c>
    </row>
    <row r="7" spans="1:23" s="34" customFormat="1" ht="12.75" customHeight="1">
      <c r="A7" s="5">
        <v>2010</v>
      </c>
      <c r="B7" s="85">
        <v>117.31633511953939</v>
      </c>
      <c r="C7" s="85">
        <v>66.467732555099104</v>
      </c>
      <c r="D7" s="85">
        <v>50.836015188424234</v>
      </c>
      <c r="E7" s="85">
        <v>234.62008286306272</v>
      </c>
      <c r="F7" s="35"/>
      <c r="G7" s="190"/>
      <c r="H7" s="190"/>
      <c r="I7" s="190"/>
      <c r="J7" s="190"/>
      <c r="K7" s="190"/>
      <c r="L7" s="35"/>
      <c r="M7" s="5">
        <v>2010</v>
      </c>
      <c r="N7" s="85">
        <v>4.8287329239325398</v>
      </c>
      <c r="O7" s="85">
        <v>1.4536817195</v>
      </c>
      <c r="P7" s="85">
        <v>2.1923254330952382</v>
      </c>
      <c r="Q7" s="85">
        <v>8.4747400765277785</v>
      </c>
      <c r="R7" s="35"/>
      <c r="S7" s="190"/>
      <c r="T7" s="190"/>
      <c r="U7" s="190"/>
      <c r="V7" s="190"/>
      <c r="W7" s="190"/>
    </row>
    <row r="8" spans="1:23" s="34" customFormat="1" ht="12.75" customHeight="1">
      <c r="A8" s="312">
        <v>2011</v>
      </c>
      <c r="B8" s="305">
        <v>121.20551996355589</v>
      </c>
      <c r="C8" s="305">
        <v>76.671945809058954</v>
      </c>
      <c r="D8" s="305">
        <v>55.236746574943766</v>
      </c>
      <c r="E8" s="305">
        <v>253.11421234755861</v>
      </c>
      <c r="F8" s="35"/>
      <c r="G8" s="312">
        <f>A8</f>
        <v>2011</v>
      </c>
      <c r="H8" s="306">
        <f t="shared" ref="H8:K9" si="0">B8/B7-1</f>
        <v>3.3151264400252733E-2</v>
      </c>
      <c r="I8" s="306">
        <f t="shared" si="0"/>
        <v>0.15352130818515541</v>
      </c>
      <c r="J8" s="306">
        <f t="shared" si="0"/>
        <v>8.6567197885360825E-2</v>
      </c>
      <c r="K8" s="306">
        <f t="shared" si="0"/>
        <v>7.8825858634148149E-2</v>
      </c>
      <c r="L8" s="35"/>
      <c r="M8" s="312">
        <v>2011</v>
      </c>
      <c r="N8" s="305">
        <v>4.3425867507976195</v>
      </c>
      <c r="O8" s="305">
        <v>1.4722339785277776</v>
      </c>
      <c r="P8" s="305">
        <v>2.0219163625992063</v>
      </c>
      <c r="Q8" s="305">
        <v>7.8367370919246024</v>
      </c>
      <c r="R8" s="35"/>
      <c r="S8" s="312">
        <f>M8</f>
        <v>2011</v>
      </c>
      <c r="T8" s="307">
        <f t="shared" ref="T8:W10" si="1">N8/N7-1</f>
        <v>-0.10067779286890044</v>
      </c>
      <c r="U8" s="307">
        <f t="shared" si="1"/>
        <v>1.2762256537255379E-2</v>
      </c>
      <c r="V8" s="307">
        <f t="shared" si="1"/>
        <v>-7.7729824196510644E-2</v>
      </c>
      <c r="W8" s="307">
        <f t="shared" si="1"/>
        <v>-7.5282897037778573E-2</v>
      </c>
    </row>
    <row r="9" spans="1:23" ht="12.75" customHeight="1">
      <c r="A9" s="5">
        <v>2012</v>
      </c>
      <c r="B9" s="85">
        <v>102.65453244061005</v>
      </c>
      <c r="C9" s="85">
        <v>54.6564825930514</v>
      </c>
      <c r="D9" s="85">
        <v>53.492625365582896</v>
      </c>
      <c r="E9" s="85">
        <v>210.80364039924433</v>
      </c>
      <c r="G9" s="5">
        <f>A9</f>
        <v>2012</v>
      </c>
      <c r="H9" s="75">
        <f t="shared" si="0"/>
        <v>-0.15305398243020407</v>
      </c>
      <c r="I9" s="75">
        <f t="shared" si="0"/>
        <v>-0.28713844397315891</v>
      </c>
      <c r="J9" s="75">
        <f t="shared" si="0"/>
        <v>-3.1575379027700246E-2</v>
      </c>
      <c r="K9" s="75">
        <f t="shared" si="0"/>
        <v>-0.1671600008387375</v>
      </c>
      <c r="M9" s="5">
        <v>2012</v>
      </c>
      <c r="N9" s="85">
        <v>3.6355682058119996</v>
      </c>
      <c r="O9" s="85">
        <v>1.0523819857999999</v>
      </c>
      <c r="P9" s="85">
        <v>1.7494075212039999</v>
      </c>
      <c r="Q9" s="85">
        <v>6.4373577128159996</v>
      </c>
      <c r="S9" s="5">
        <f>M9</f>
        <v>2012</v>
      </c>
      <c r="T9" s="68">
        <f t="shared" si="1"/>
        <v>-0.16281045965420471</v>
      </c>
      <c r="U9" s="68">
        <f t="shared" si="1"/>
        <v>-0.28518020834407476</v>
      </c>
      <c r="V9" s="68">
        <f t="shared" si="1"/>
        <v>-0.13477750436961289</v>
      </c>
      <c r="W9" s="68">
        <f t="shared" si="1"/>
        <v>-0.17856658488015364</v>
      </c>
    </row>
    <row r="10" spans="1:23" ht="12.75" customHeight="1">
      <c r="A10" s="312">
        <v>2013</v>
      </c>
      <c r="B10" s="305">
        <v>108.04431090167479</v>
      </c>
      <c r="C10" s="305">
        <v>58.182069237283898</v>
      </c>
      <c r="D10" s="305">
        <v>56.441019737050176</v>
      </c>
      <c r="E10" s="305">
        <v>222.66739987600886</v>
      </c>
      <c r="G10" s="312">
        <f t="shared" ref="G10:G21" si="2">A10</f>
        <v>2013</v>
      </c>
      <c r="H10" s="306">
        <f>B10/B9-1</f>
        <v>5.250404763358052E-2</v>
      </c>
      <c r="I10" s="306">
        <f t="shared" ref="I10:I20" si="3">C10/C9-1</f>
        <v>6.4504455408930905E-2</v>
      </c>
      <c r="J10" s="306">
        <f t="shared" ref="J10:J20" si="4">D10/D9-1</f>
        <v>5.5117772801711817E-2</v>
      </c>
      <c r="K10" s="306">
        <f t="shared" ref="K10:K20" si="5">E10/E9-1</f>
        <v>5.6278722010187243E-2</v>
      </c>
      <c r="M10" s="312">
        <v>2013</v>
      </c>
      <c r="N10" s="305">
        <v>3.3654680411944446</v>
      </c>
      <c r="O10" s="305">
        <v>1.0595968188015872</v>
      </c>
      <c r="P10" s="305">
        <v>1.7623585147182539</v>
      </c>
      <c r="Q10" s="305">
        <v>6.1874233747142853</v>
      </c>
      <c r="S10" s="312">
        <f t="shared" ref="S10:S21" si="6">M10</f>
        <v>2013</v>
      </c>
      <c r="T10" s="307">
        <f t="shared" si="1"/>
        <v>-7.4293796547609592E-2</v>
      </c>
      <c r="U10" s="307">
        <f t="shared" si="1"/>
        <v>6.8557169344767299E-3</v>
      </c>
      <c r="V10" s="307">
        <f t="shared" si="1"/>
        <v>7.4030741021056112E-3</v>
      </c>
      <c r="W10" s="307">
        <f t="shared" si="1"/>
        <v>-3.8825609706933828E-2</v>
      </c>
    </row>
    <row r="11" spans="1:23" ht="12.75" customHeight="1">
      <c r="A11" s="5">
        <v>2014</v>
      </c>
      <c r="B11" s="85">
        <v>124.90107862166892</v>
      </c>
      <c r="C11" s="85">
        <v>64.045686452349756</v>
      </c>
      <c r="D11" s="85">
        <v>70.842213191872901</v>
      </c>
      <c r="E11" s="85">
        <v>259.78897826589161</v>
      </c>
      <c r="G11" s="5">
        <f t="shared" si="2"/>
        <v>2014</v>
      </c>
      <c r="H11" s="75">
        <f t="shared" ref="H11:H19" si="7">B11/B10-1</f>
        <v>0.15601717091179879</v>
      </c>
      <c r="I11" s="75">
        <f t="shared" si="3"/>
        <v>0.10078048601455314</v>
      </c>
      <c r="J11" s="75">
        <f t="shared" si="4"/>
        <v>0.25515473536650513</v>
      </c>
      <c r="K11" s="75">
        <f t="shared" si="5"/>
        <v>0.16671312644129177</v>
      </c>
      <c r="M11" s="5">
        <v>2014</v>
      </c>
      <c r="N11" s="85">
        <v>3.3634664877539682</v>
      </c>
      <c r="O11" s="85">
        <v>1.0979955472976193</v>
      </c>
      <c r="P11" s="85">
        <v>1.9531274456587302</v>
      </c>
      <c r="Q11" s="85">
        <v>6.4145894807103181</v>
      </c>
      <c r="S11" s="5">
        <f t="shared" si="6"/>
        <v>2014</v>
      </c>
      <c r="T11" s="68">
        <f>N11/N10-1</f>
        <v>-5.9473256497366567E-4</v>
      </c>
      <c r="U11" s="68">
        <f t="shared" ref="U11:U17" si="8">O11/O10-1</f>
        <v>3.6238999414382356E-2</v>
      </c>
      <c r="V11" s="68">
        <f t="shared" ref="V11:V17" si="9">P11/P10-1</f>
        <v>0.10824638082846283</v>
      </c>
      <c r="W11" s="68">
        <f t="shared" ref="W11:W17" si="10">Q11/Q10-1</f>
        <v>3.6714168764396593E-2</v>
      </c>
    </row>
    <row r="12" spans="1:23" ht="12.75" customHeight="1">
      <c r="A12" s="312">
        <v>2015</v>
      </c>
      <c r="B12" s="305">
        <v>131.17424836956317</v>
      </c>
      <c r="C12" s="305">
        <v>71.55853591621343</v>
      </c>
      <c r="D12" s="305">
        <v>75.43511718506906</v>
      </c>
      <c r="E12" s="305">
        <v>278.16790147084566</v>
      </c>
      <c r="G12" s="312">
        <f t="shared" si="2"/>
        <v>2015</v>
      </c>
      <c r="H12" s="306">
        <f t="shared" si="7"/>
        <v>5.0225104675804877E-2</v>
      </c>
      <c r="I12" s="306">
        <f t="shared" si="3"/>
        <v>0.11730453493465576</v>
      </c>
      <c r="J12" s="306">
        <f t="shared" si="4"/>
        <v>6.4832869926811698E-2</v>
      </c>
      <c r="K12" s="306">
        <f t="shared" si="5"/>
        <v>7.0745584849805976E-2</v>
      </c>
      <c r="M12" s="312">
        <v>2015</v>
      </c>
      <c r="N12" s="305">
        <v>3.6639135102896825</v>
      </c>
      <c r="O12" s="305">
        <v>1.3549356425476191</v>
      </c>
      <c r="P12" s="305">
        <v>1.8930864750674603</v>
      </c>
      <c r="Q12" s="305">
        <v>6.9119356279047617</v>
      </c>
      <c r="S12" s="312">
        <f t="shared" si="6"/>
        <v>2015</v>
      </c>
      <c r="T12" s="307">
        <f t="shared" ref="T12:T17" si="11">N12/N11-1</f>
        <v>8.9326599099355031E-2</v>
      </c>
      <c r="U12" s="307">
        <f t="shared" si="8"/>
        <v>0.23400832169345254</v>
      </c>
      <c r="V12" s="307">
        <f t="shared" si="9"/>
        <v>-3.0740938449625776E-2</v>
      </c>
      <c r="W12" s="307">
        <f t="shared" si="10"/>
        <v>7.7533589435464512E-2</v>
      </c>
    </row>
    <row r="13" spans="1:23" ht="12.75" customHeight="1">
      <c r="A13" s="5">
        <v>2016</v>
      </c>
      <c r="B13" s="85">
        <v>129.00871273850166</v>
      </c>
      <c r="C13" s="85">
        <v>72.390952754316061</v>
      </c>
      <c r="D13" s="85">
        <v>71.487266481163331</v>
      </c>
      <c r="E13" s="85">
        <v>272.88693197398106</v>
      </c>
      <c r="G13" s="5">
        <f t="shared" si="2"/>
        <v>2016</v>
      </c>
      <c r="H13" s="75">
        <f t="shared" si="7"/>
        <v>-1.6508847262158177E-2</v>
      </c>
      <c r="I13" s="75">
        <f t="shared" si="3"/>
        <v>1.1632670057382111E-2</v>
      </c>
      <c r="J13" s="75">
        <f t="shared" si="4"/>
        <v>-5.2334388163277512E-2</v>
      </c>
      <c r="K13" s="75">
        <f t="shared" si="5"/>
        <v>-1.8984827037702212E-2</v>
      </c>
      <c r="M13" s="5">
        <v>2016</v>
      </c>
      <c r="N13" s="85">
        <v>3.9060011093492069</v>
      </c>
      <c r="O13" s="85">
        <v>1.5362645981825396</v>
      </c>
      <c r="P13" s="85">
        <v>1.9066833435992063</v>
      </c>
      <c r="Q13" s="85">
        <v>7.348949051130953</v>
      </c>
      <c r="S13" s="5">
        <f t="shared" si="6"/>
        <v>2016</v>
      </c>
      <c r="T13" s="68">
        <f t="shared" si="11"/>
        <v>6.6073502657649774E-2</v>
      </c>
      <c r="U13" s="68">
        <f t="shared" si="8"/>
        <v>0.13382846383314306</v>
      </c>
      <c r="V13" s="68">
        <f t="shared" si="9"/>
        <v>7.1823811066324961E-3</v>
      </c>
      <c r="W13" s="68">
        <f t="shared" si="10"/>
        <v>6.3225910476059299E-2</v>
      </c>
    </row>
    <row r="14" spans="1:23" ht="12.75" customHeight="1">
      <c r="A14" s="312">
        <v>2017</v>
      </c>
      <c r="B14" s="305">
        <v>126.44797949438333</v>
      </c>
      <c r="C14" s="305">
        <v>61.298328135595511</v>
      </c>
      <c r="D14" s="305">
        <v>83.404404879608066</v>
      </c>
      <c r="E14" s="305">
        <v>271.15071250958692</v>
      </c>
      <c r="G14" s="312">
        <f t="shared" si="2"/>
        <v>2017</v>
      </c>
      <c r="H14" s="306">
        <f t="shared" si="7"/>
        <v>-1.9849304669126377E-2</v>
      </c>
      <c r="I14" s="306">
        <f t="shared" si="3"/>
        <v>-0.15323219541490551</v>
      </c>
      <c r="J14" s="306">
        <f t="shared" si="4"/>
        <v>0.16670295263821377</v>
      </c>
      <c r="K14" s="306">
        <f t="shared" si="5"/>
        <v>-6.3624133696503771E-3</v>
      </c>
      <c r="M14" s="312">
        <v>2017</v>
      </c>
      <c r="N14" s="305">
        <v>3.4201793460517926</v>
      </c>
      <c r="O14" s="305">
        <v>1.1868697724701194</v>
      </c>
      <c r="P14" s="305">
        <v>1.9202891009721115</v>
      </c>
      <c r="Q14" s="305">
        <v>6.5273382194940233</v>
      </c>
      <c r="S14" s="312">
        <f t="shared" si="6"/>
        <v>2017</v>
      </c>
      <c r="T14" s="307">
        <f t="shared" si="11"/>
        <v>-0.12437829629248587</v>
      </c>
      <c r="U14" s="307">
        <f t="shared" si="8"/>
        <v>-0.22743141131141587</v>
      </c>
      <c r="V14" s="307">
        <f t="shared" si="9"/>
        <v>7.1358243195338567E-3</v>
      </c>
      <c r="W14" s="307">
        <f t="shared" si="10"/>
        <v>-0.11179977244644113</v>
      </c>
    </row>
    <row r="15" spans="1:23" ht="12.75" customHeight="1">
      <c r="A15" s="5">
        <v>2018</v>
      </c>
      <c r="B15" s="85">
        <v>149.47192484097161</v>
      </c>
      <c r="C15" s="85">
        <v>86.3365973747689</v>
      </c>
      <c r="D15" s="85">
        <v>121.06050640056999</v>
      </c>
      <c r="E15" s="85">
        <v>356.86902861631052</v>
      </c>
      <c r="G15" s="5">
        <f t="shared" si="2"/>
        <v>2018</v>
      </c>
      <c r="H15" s="75">
        <f t="shared" si="7"/>
        <v>0.18208235069197753</v>
      </c>
      <c r="I15" s="75">
        <f t="shared" si="3"/>
        <v>0.40846577713811816</v>
      </c>
      <c r="J15" s="75">
        <f t="shared" si="4"/>
        <v>0.45148816270936121</v>
      </c>
      <c r="K15" s="75">
        <f t="shared" si="5"/>
        <v>0.31612793974750453</v>
      </c>
      <c r="M15" s="5">
        <v>2018</v>
      </c>
      <c r="N15" s="85">
        <v>3.6347479785059762</v>
      </c>
      <c r="O15" s="85">
        <v>1.4353710504900399</v>
      </c>
      <c r="P15" s="85">
        <v>2.2516837882709164</v>
      </c>
      <c r="Q15" s="85">
        <v>7.3218028172669332</v>
      </c>
      <c r="S15" s="5">
        <f t="shared" si="6"/>
        <v>2018</v>
      </c>
      <c r="T15" s="68">
        <f t="shared" si="11"/>
        <v>6.2736076311868949E-2</v>
      </c>
      <c r="U15" s="68">
        <f t="shared" si="8"/>
        <v>0.20937535337405921</v>
      </c>
      <c r="V15" s="68">
        <f t="shared" si="9"/>
        <v>0.1725754143639322</v>
      </c>
      <c r="W15" s="68">
        <f t="shared" si="10"/>
        <v>0.12171341074378916</v>
      </c>
    </row>
    <row r="16" spans="1:23" ht="12.75" customHeight="1">
      <c r="A16" s="312">
        <v>2019</v>
      </c>
      <c r="B16" s="305">
        <v>137.9217699704266</v>
      </c>
      <c r="C16" s="305">
        <v>75.192233958364653</v>
      </c>
      <c r="D16" s="305">
        <v>108.63007536351815</v>
      </c>
      <c r="E16" s="305">
        <v>321.74407929230961</v>
      </c>
      <c r="G16" s="312">
        <f t="shared" si="2"/>
        <v>2019</v>
      </c>
      <c r="H16" s="306">
        <f t="shared" si="7"/>
        <v>-7.7273072403621135E-2</v>
      </c>
      <c r="I16" s="306">
        <f t="shared" si="3"/>
        <v>-0.12908041033895423</v>
      </c>
      <c r="J16" s="306">
        <f t="shared" si="4"/>
        <v>-0.10267948984057218</v>
      </c>
      <c r="K16" s="306">
        <f t="shared" si="5"/>
        <v>-9.8425322758298739E-2</v>
      </c>
      <c r="M16" s="312">
        <v>2019</v>
      </c>
      <c r="N16" s="305">
        <v>3.5586214440515875</v>
      </c>
      <c r="O16" s="305">
        <v>1.3243002435753968</v>
      </c>
      <c r="P16" s="305">
        <v>2.1471903704246031</v>
      </c>
      <c r="Q16" s="305">
        <v>7.0301120580515875</v>
      </c>
      <c r="S16" s="312">
        <f t="shared" si="6"/>
        <v>2019</v>
      </c>
      <c r="T16" s="307">
        <f t="shared" si="11"/>
        <v>-2.0944102563523415E-2</v>
      </c>
      <c r="U16" s="307">
        <f>O16/O15-1</f>
        <v>-7.7381250567038595E-2</v>
      </c>
      <c r="V16" s="307">
        <f t="shared" si="9"/>
        <v>-4.6406790505230999E-2</v>
      </c>
      <c r="W16" s="307">
        <f t="shared" si="10"/>
        <v>-3.9838652650881823E-2</v>
      </c>
    </row>
    <row r="17" spans="1:24" ht="12.75" customHeight="1">
      <c r="A17" s="5">
        <v>2020</v>
      </c>
      <c r="B17" s="85">
        <v>175.81567732383732</v>
      </c>
      <c r="C17" s="85">
        <v>104.64001922909529</v>
      </c>
      <c r="D17" s="85">
        <v>198.99217502336634</v>
      </c>
      <c r="E17" s="85">
        <v>479.44787157629833</v>
      </c>
      <c r="G17" s="5">
        <f t="shared" si="2"/>
        <v>2020</v>
      </c>
      <c r="H17" s="75">
        <f t="shared" si="7"/>
        <v>0.27474928259357467</v>
      </c>
      <c r="I17" s="75">
        <f t="shared" si="3"/>
        <v>0.39163333392962385</v>
      </c>
      <c r="J17" s="75">
        <f t="shared" si="4"/>
        <v>0.8318331673568462</v>
      </c>
      <c r="K17" s="75">
        <f t="shared" si="5"/>
        <v>0.49015289614921653</v>
      </c>
      <c r="M17" s="5">
        <v>2020</v>
      </c>
      <c r="N17" s="85">
        <v>4.9224532316442691</v>
      </c>
      <c r="O17" s="85">
        <v>1.9884674787549406</v>
      </c>
      <c r="P17" s="85">
        <v>4.0129905115375495</v>
      </c>
      <c r="Q17" s="85">
        <v>10.923911221936757</v>
      </c>
      <c r="S17" s="5">
        <f t="shared" si="6"/>
        <v>2020</v>
      </c>
      <c r="T17" s="75">
        <f t="shared" si="11"/>
        <v>0.38324722340792783</v>
      </c>
      <c r="U17" s="75">
        <f t="shared" si="8"/>
        <v>0.5015231541348959</v>
      </c>
      <c r="V17" s="75">
        <f t="shared" si="9"/>
        <v>0.86894956628553977</v>
      </c>
      <c r="W17" s="75">
        <f t="shared" si="10"/>
        <v>0.55387440935960641</v>
      </c>
    </row>
    <row r="18" spans="1:24" ht="12.75" customHeight="1">
      <c r="A18" s="312">
        <v>2021</v>
      </c>
      <c r="B18" s="305">
        <v>205.29491068511169</v>
      </c>
      <c r="C18" s="305">
        <v>112.30999794688631</v>
      </c>
      <c r="D18" s="305">
        <v>247.05994659059058</v>
      </c>
      <c r="E18" s="305">
        <v>564.66485522258813</v>
      </c>
      <c r="G18" s="312">
        <f t="shared" si="2"/>
        <v>2021</v>
      </c>
      <c r="H18" s="306">
        <f t="shared" si="7"/>
        <v>0.16767124416883572</v>
      </c>
      <c r="I18" s="306">
        <f t="shared" si="3"/>
        <v>7.3298712808897992E-2</v>
      </c>
      <c r="J18" s="306">
        <f t="shared" si="4"/>
        <v>0.24155608913556503</v>
      </c>
      <c r="K18" s="306">
        <f t="shared" si="5"/>
        <v>0.17773983095621815</v>
      </c>
      <c r="M18" s="312">
        <v>2021</v>
      </c>
      <c r="N18" s="305">
        <v>4.4171448705714287</v>
      </c>
      <c r="O18" s="305">
        <v>1.8618831187063489</v>
      </c>
      <c r="P18" s="305">
        <v>5.124796689099206</v>
      </c>
      <c r="Q18" s="305">
        <v>11.403824678376983</v>
      </c>
      <c r="S18" s="312">
        <f t="shared" si="6"/>
        <v>2021</v>
      </c>
      <c r="T18" s="306">
        <f t="shared" ref="T18:W20" si="12">N18/N17-1</f>
        <v>-0.10265376577362628</v>
      </c>
      <c r="U18" s="306">
        <f t="shared" si="12"/>
        <v>-6.3659255884763621E-2</v>
      </c>
      <c r="V18" s="306">
        <f t="shared" si="12"/>
        <v>0.27705178329357061</v>
      </c>
      <c r="W18" s="306">
        <f t="shared" si="12"/>
        <v>4.3932383437581546E-2</v>
      </c>
    </row>
    <row r="19" spans="1:24" ht="12.75" customHeight="1">
      <c r="A19" s="5">
        <v>2022</v>
      </c>
      <c r="B19" s="85">
        <v>193.67003564088338</v>
      </c>
      <c r="C19" s="85">
        <v>139.92153066554187</v>
      </c>
      <c r="D19" s="85">
        <v>239.49816262080128</v>
      </c>
      <c r="E19" s="85">
        <v>573.08972892722625</v>
      </c>
      <c r="G19" s="5">
        <f t="shared" si="2"/>
        <v>2022</v>
      </c>
      <c r="H19" s="75">
        <f t="shared" si="7"/>
        <v>-5.6625247091774855E-2</v>
      </c>
      <c r="I19" s="75">
        <f t="shared" si="3"/>
        <v>0.24585106600850981</v>
      </c>
      <c r="J19" s="75">
        <f t="shared" si="4"/>
        <v>-3.0607081698759253E-2</v>
      </c>
      <c r="K19" s="75">
        <f t="shared" si="5"/>
        <v>1.4920131165799377E-2</v>
      </c>
      <c r="M19" s="5">
        <v>2022</v>
      </c>
      <c r="N19" s="85">
        <v>4.6029907054063752</v>
      </c>
      <c r="O19" s="85">
        <v>2.3044415728645422</v>
      </c>
      <c r="P19" s="85">
        <v>4.9665402438565742</v>
      </c>
      <c r="Q19" s="85">
        <v>11.87397252212749</v>
      </c>
      <c r="S19" s="5">
        <f t="shared" si="6"/>
        <v>2022</v>
      </c>
      <c r="T19" s="75">
        <f t="shared" si="12"/>
        <v>4.2073746793571676E-2</v>
      </c>
      <c r="U19" s="75">
        <f t="shared" si="12"/>
        <v>0.23769400437213606</v>
      </c>
      <c r="V19" s="75">
        <f t="shared" si="12"/>
        <v>-3.0880531432447733E-2</v>
      </c>
      <c r="W19" s="75">
        <f t="shared" si="12"/>
        <v>4.122720727564011E-2</v>
      </c>
    </row>
    <row r="20" spans="1:24" ht="12.75" customHeight="1">
      <c r="A20" s="312">
        <v>2023</v>
      </c>
      <c r="B20" s="305">
        <v>174.04594719770995</v>
      </c>
      <c r="C20" s="305">
        <v>114.53767481420894</v>
      </c>
      <c r="D20" s="305">
        <v>226.05341597973336</v>
      </c>
      <c r="E20" s="305">
        <v>514.63703799165205</v>
      </c>
      <c r="G20" s="312">
        <f t="shared" si="2"/>
        <v>2023</v>
      </c>
      <c r="H20" s="306">
        <f>B20/B19-1</f>
        <v>-0.10132743755756723</v>
      </c>
      <c r="I20" s="306">
        <f t="shared" si="3"/>
        <v>-0.18141493829143873</v>
      </c>
      <c r="J20" s="306">
        <f t="shared" si="4"/>
        <v>-5.6137159859364183E-2</v>
      </c>
      <c r="K20" s="306">
        <f t="shared" si="5"/>
        <v>-0.1019957050093927</v>
      </c>
      <c r="M20" s="312">
        <v>2023</v>
      </c>
      <c r="N20" s="305">
        <v>4.0529531911759999</v>
      </c>
      <c r="O20" s="305">
        <v>1.9058032286559998</v>
      </c>
      <c r="P20" s="305">
        <v>5.0767356615200008</v>
      </c>
      <c r="Q20" s="305">
        <v>11.035492081351999</v>
      </c>
      <c r="S20" s="312">
        <f>M20</f>
        <v>2023</v>
      </c>
      <c r="T20" s="306">
        <f t="shared" si="12"/>
        <v>-0.11949568214081696</v>
      </c>
      <c r="U20" s="306">
        <f t="shared" si="12"/>
        <v>-0.17298696087703969</v>
      </c>
      <c r="V20" s="306">
        <f t="shared" si="12"/>
        <v>2.2187561612882156E-2</v>
      </c>
      <c r="W20" s="306">
        <f t="shared" si="12"/>
        <v>-7.061498914646791E-2</v>
      </c>
    </row>
    <row r="21" spans="1:24" ht="12.75" customHeight="1">
      <c r="A21" s="92">
        <v>2024</v>
      </c>
      <c r="B21" s="91">
        <v>202.97612975877914</v>
      </c>
      <c r="C21" s="91">
        <v>121.35153746152604</v>
      </c>
      <c r="D21" s="91">
        <v>283.39264698442059</v>
      </c>
      <c r="E21" s="91">
        <v>607.72031420472501</v>
      </c>
      <c r="G21" s="92">
        <f t="shared" si="2"/>
        <v>2024</v>
      </c>
      <c r="H21" s="74">
        <f>B21/B19-1</f>
        <v>4.8051285203209115E-2</v>
      </c>
      <c r="I21" s="74">
        <f>C21/C19-1</f>
        <v>-0.13271719595752696</v>
      </c>
      <c r="J21" s="74">
        <f>D21/D19-1</f>
        <v>0.1832769148760347</v>
      </c>
      <c r="K21" s="74">
        <f>E21/E19-1</f>
        <v>6.0427858901474618E-2</v>
      </c>
      <c r="M21" s="92">
        <v>2024</v>
      </c>
      <c r="N21" s="91">
        <v>4.0283203587698413</v>
      </c>
      <c r="O21" s="91">
        <v>2.1179630951746029</v>
      </c>
      <c r="P21" s="91">
        <v>6.0128156095833329</v>
      </c>
      <c r="Q21" s="91">
        <v>12.15909906352778</v>
      </c>
      <c r="S21" s="92">
        <f t="shared" si="6"/>
        <v>2024</v>
      </c>
      <c r="T21" s="74">
        <f>N21/N19-1</f>
        <v>-0.1248471664219446</v>
      </c>
      <c r="U21" s="74">
        <f>O21/O19-1</f>
        <v>-8.0921330306559569E-2</v>
      </c>
      <c r="V21" s="74">
        <f>P21/P19-1</f>
        <v>0.210664831926201</v>
      </c>
      <c r="W21" s="74">
        <f>Q21/Q19-1</f>
        <v>2.4012733806562991E-2</v>
      </c>
    </row>
    <row r="22" spans="1:24" s="1" customFormat="1" ht="12.75" customHeight="1">
      <c r="A22" s="35"/>
      <c r="B22" s="35"/>
      <c r="C22" s="35"/>
      <c r="D22" s="35"/>
      <c r="E22" s="35"/>
      <c r="F22" s="35"/>
      <c r="G22" s="35"/>
      <c r="H22" s="35"/>
      <c r="I22" s="35"/>
      <c r="J22" s="35"/>
      <c r="K22" s="35"/>
      <c r="L22" s="35"/>
      <c r="M22" s="35"/>
      <c r="N22" s="35"/>
      <c r="O22" s="35"/>
      <c r="P22" s="35"/>
      <c r="Q22" s="35"/>
      <c r="R22" s="35"/>
      <c r="S22" s="35"/>
      <c r="T22" s="35"/>
      <c r="U22" s="35"/>
      <c r="V22" s="35"/>
      <c r="W22" s="35"/>
      <c r="X22" s="35"/>
    </row>
    <row r="23" spans="1:24" ht="12.75" customHeight="1">
      <c r="A23" s="309" t="s">
        <v>88</v>
      </c>
      <c r="B23" s="330">
        <f>AVERAGE(B$7:B$21)</f>
        <v>146.66327420448113</v>
      </c>
      <c r="C23" s="330">
        <f t="shared" ref="C23:E23" si="13">AVERAGE(C$7:C$21)</f>
        <v>85.304088326890678</v>
      </c>
      <c r="D23" s="330">
        <f t="shared" si="13"/>
        <v>129.45748917111433</v>
      </c>
      <c r="E23" s="330">
        <f t="shared" si="13"/>
        <v>361.42485170248602</v>
      </c>
      <c r="M23" s="309" t="s">
        <v>88</v>
      </c>
      <c r="N23" s="330">
        <f>AVERAGE(N$7:N$21)</f>
        <v>3.982876543687115</v>
      </c>
      <c r="O23" s="330">
        <f t="shared" ref="O23:Q23" si="14">AVERAGE(O$7:O$21)</f>
        <v>1.5434793234232755</v>
      </c>
      <c r="P23" s="330">
        <f t="shared" si="14"/>
        <v>2.9994631380804262</v>
      </c>
      <c r="Q23" s="330">
        <f t="shared" si="14"/>
        <v>8.5258190051908169</v>
      </c>
    </row>
    <row r="24" spans="1:24" ht="12.75" customHeight="1">
      <c r="A24" s="309" t="s">
        <v>109</v>
      </c>
      <c r="B24" s="303">
        <f>B21/B20-1</f>
        <v>0.16622152383821698</v>
      </c>
      <c r="C24" s="303">
        <f t="shared" ref="C24:E24" si="15">C21/C20-1</f>
        <v>5.9490142945278324E-2</v>
      </c>
      <c r="D24" s="303">
        <f t="shared" si="15"/>
        <v>0.25365345954262386</v>
      </c>
      <c r="E24" s="303">
        <f t="shared" si="15"/>
        <v>0.1808717005218401</v>
      </c>
      <c r="G24" s="1"/>
      <c r="H24" s="1"/>
      <c r="I24" s="1"/>
      <c r="J24" s="1"/>
      <c r="K24" s="1"/>
      <c r="M24" s="309" t="s">
        <v>109</v>
      </c>
      <c r="N24" s="303">
        <f>N21/N20-1</f>
        <v>-6.0777490497024855E-3</v>
      </c>
      <c r="O24" s="303">
        <f t="shared" ref="O24:Q24" si="16">O21/O20-1</f>
        <v>0.11132307015148735</v>
      </c>
      <c r="P24" s="303">
        <f t="shared" si="16"/>
        <v>0.18438619035426895</v>
      </c>
      <c r="Q24" s="303">
        <f t="shared" si="16"/>
        <v>0.10181756951957532</v>
      </c>
      <c r="S24" s="1"/>
      <c r="T24" s="1"/>
      <c r="U24" s="1"/>
      <c r="V24" s="1"/>
      <c r="W24" s="1"/>
      <c r="X24" s="1"/>
    </row>
    <row r="25" spans="1:24" ht="12.75" customHeight="1">
      <c r="A25" s="310" t="s">
        <v>402</v>
      </c>
      <c r="B25" s="303">
        <f>((B21/B16)^(1/5))-1</f>
        <v>8.0344907466743276E-2</v>
      </c>
      <c r="C25" s="303">
        <f t="shared" ref="C25:E25" si="17">((C21/C16)^(1/5))-1</f>
        <v>0.10046050112787253</v>
      </c>
      <c r="D25" s="303">
        <f t="shared" si="17"/>
        <v>0.21140036273508001</v>
      </c>
      <c r="E25" s="303">
        <f t="shared" si="17"/>
        <v>0.13563465762934679</v>
      </c>
      <c r="F25" s="75"/>
      <c r="H25" s="75"/>
      <c r="I25" s="75"/>
      <c r="J25" s="75"/>
      <c r="K25" s="75"/>
      <c r="M25" s="310" t="s">
        <v>402</v>
      </c>
      <c r="N25" s="303">
        <f>((N21/N16)^(1/5))-1</f>
        <v>2.5105212763034013E-2</v>
      </c>
      <c r="O25" s="303">
        <f t="shared" ref="O25:Q25" si="18">((O21/O16)^(1/5))-1</f>
        <v>9.8465410221212579E-2</v>
      </c>
      <c r="P25" s="303">
        <f t="shared" si="18"/>
        <v>0.22868757637320858</v>
      </c>
      <c r="Q25" s="303">
        <f t="shared" si="18"/>
        <v>0.11580378386317203</v>
      </c>
    </row>
    <row r="26" spans="1:24" ht="12.75" customHeight="1">
      <c r="A26" s="310" t="s">
        <v>403</v>
      </c>
      <c r="B26" s="303">
        <f>((B21/B11)^(1/10))-1</f>
        <v>4.9754821086067436E-2</v>
      </c>
      <c r="C26" s="303">
        <f t="shared" ref="C26:E26" si="19">((C21/C11)^(1/10))-1</f>
        <v>6.5995913474911516E-2</v>
      </c>
      <c r="D26" s="303">
        <f t="shared" si="19"/>
        <v>0.14870800014499297</v>
      </c>
      <c r="E26" s="303">
        <f t="shared" si="19"/>
        <v>8.870020120591926E-2</v>
      </c>
      <c r="F26" s="75"/>
      <c r="H26" s="75"/>
      <c r="I26" s="75"/>
      <c r="J26" s="75"/>
      <c r="K26" s="75"/>
      <c r="M26" s="310" t="s">
        <v>403</v>
      </c>
      <c r="N26" s="303">
        <f>((N21/N11)^(1/10))-1</f>
        <v>1.8201399503084525E-2</v>
      </c>
      <c r="O26" s="303">
        <f t="shared" ref="O26:Q26" si="20">((O21/O11)^(1/10))-1</f>
        <v>6.7902937039217903E-2</v>
      </c>
      <c r="P26" s="303">
        <f t="shared" si="20"/>
        <v>0.11901196518135015</v>
      </c>
      <c r="Q26" s="303">
        <f t="shared" si="20"/>
        <v>6.6039391967046113E-2</v>
      </c>
    </row>
    <row r="27" spans="1:24" ht="12.75" customHeight="1">
      <c r="A27" s="1"/>
      <c r="B27" s="6"/>
      <c r="C27" s="1"/>
      <c r="D27" s="1"/>
      <c r="E27" s="6"/>
    </row>
    <row r="28" spans="1:24" s="129" customFormat="1" ht="11.25">
      <c r="A28" s="117" t="s">
        <v>395</v>
      </c>
      <c r="B28" s="117"/>
      <c r="C28" s="117"/>
      <c r="D28" s="117"/>
      <c r="E28" s="117"/>
      <c r="F28" s="133"/>
      <c r="G28" s="133"/>
      <c r="H28" s="133"/>
      <c r="I28" s="133"/>
    </row>
    <row r="29" spans="1:24" s="129" customFormat="1" ht="11.25">
      <c r="A29" s="117" t="s">
        <v>466</v>
      </c>
    </row>
    <row r="34" spans="1:7" ht="12.75" customHeight="1">
      <c r="A34" s="138"/>
      <c r="G34" s="138"/>
    </row>
  </sheetData>
  <hyperlinks>
    <hyperlink ref="A1" location="Contents!B3" display="Return to the Table of Contents" xr:uid="{3551BE77-B5A0-4B70-9362-5B4C3EB0327C}"/>
  </hyperlinks>
  <pageMargins left="0.7" right="0.7" top="0.75" bottom="0.75" header="0.3" footer="0.3"/>
  <pageSetup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7"/>
  <dimension ref="A1:X30"/>
  <sheetViews>
    <sheetView showGridLines="0" workbookViewId="0">
      <selection activeCell="A3" sqref="A3"/>
    </sheetView>
  </sheetViews>
  <sheetFormatPr defaultColWidth="10.625" defaultRowHeight="12.75"/>
  <cols>
    <col min="1" max="5" width="10.625" style="35" customWidth="1"/>
    <col min="6" max="6" width="2.625" style="35" customWidth="1"/>
    <col min="7" max="11" width="10.625" style="35" customWidth="1"/>
    <col min="12" max="12" width="2.625" style="35" customWidth="1"/>
    <col min="13" max="17" width="10.625" style="35" customWidth="1"/>
    <col min="18" max="18" width="2.625" style="35" customWidth="1"/>
    <col min="19" max="23" width="10.625" style="35" customWidth="1"/>
    <col min="24" max="24" width="2.625" style="35" customWidth="1"/>
    <col min="25" max="16384" width="10.625" style="35"/>
  </cols>
  <sheetData>
    <row r="1" spans="1:24">
      <c r="A1" s="12" t="s">
        <v>48</v>
      </c>
    </row>
    <row r="2" spans="1:24" s="34" customFormat="1">
      <c r="B2" s="40"/>
      <c r="C2" s="61"/>
      <c r="D2" s="62"/>
      <c r="E2" s="4"/>
      <c r="F2" s="4"/>
      <c r="R2" s="4"/>
      <c r="X2" s="4"/>
    </row>
    <row r="3" spans="1:24">
      <c r="A3" s="3" t="s">
        <v>369</v>
      </c>
      <c r="B3" s="1"/>
      <c r="C3" s="1"/>
      <c r="D3" s="1"/>
      <c r="E3" s="1"/>
      <c r="F3" s="1"/>
      <c r="R3" s="1"/>
      <c r="X3" s="1"/>
    </row>
    <row r="4" spans="1:24">
      <c r="A4" s="3"/>
      <c r="B4" s="1"/>
      <c r="C4" s="1"/>
      <c r="D4" s="1"/>
      <c r="E4" s="1"/>
      <c r="F4" s="1"/>
      <c r="R4" s="1"/>
      <c r="X4" s="1"/>
    </row>
    <row r="5" spans="1:24">
      <c r="A5" s="5"/>
      <c r="B5" s="1"/>
      <c r="C5" s="1"/>
      <c r="D5" s="1"/>
      <c r="E5" s="1"/>
      <c r="F5" s="1"/>
      <c r="H5" s="14"/>
      <c r="I5" s="14"/>
      <c r="J5" s="14"/>
      <c r="K5" s="14"/>
      <c r="R5" s="1"/>
      <c r="T5" s="14"/>
      <c r="U5" s="14"/>
      <c r="V5" s="14"/>
      <c r="W5" s="14"/>
      <c r="X5" s="1"/>
    </row>
    <row r="6" spans="1:24">
      <c r="A6" s="400" t="s">
        <v>4</v>
      </c>
      <c r="B6" s="400"/>
      <c r="C6" s="400"/>
      <c r="D6" s="400"/>
      <c r="E6" s="400"/>
      <c r="F6" s="1"/>
      <c r="G6" s="400" t="s">
        <v>4</v>
      </c>
      <c r="H6" s="400"/>
      <c r="I6" s="400"/>
      <c r="J6" s="400"/>
      <c r="K6" s="400"/>
      <c r="M6" s="400" t="s">
        <v>286</v>
      </c>
      <c r="N6" s="400"/>
      <c r="O6" s="400"/>
      <c r="P6" s="400"/>
      <c r="Q6" s="400"/>
      <c r="R6" s="14"/>
      <c r="S6" s="400" t="s">
        <v>286</v>
      </c>
      <c r="T6" s="400"/>
      <c r="U6" s="400"/>
      <c r="V6" s="400"/>
      <c r="W6" s="400"/>
      <c r="X6" s="14"/>
    </row>
    <row r="7" spans="1:24" s="60" customFormat="1" ht="63.75">
      <c r="A7" s="347"/>
      <c r="B7" s="298" t="s">
        <v>393</v>
      </c>
      <c r="C7" s="298" t="s">
        <v>428</v>
      </c>
      <c r="D7" s="298" t="s">
        <v>394</v>
      </c>
      <c r="E7" s="298" t="s">
        <v>429</v>
      </c>
      <c r="F7" s="7"/>
      <c r="G7" s="326" t="s">
        <v>416</v>
      </c>
      <c r="H7" s="298" t="str">
        <f>B7</f>
        <v>Annual Volume
(M shares)</v>
      </c>
      <c r="I7" s="298" t="str">
        <f>C7</f>
        <v>Annual Notional Value
($B)</v>
      </c>
      <c r="J7" s="298" t="str">
        <f>D7</f>
        <v>ADV
(M shares)</v>
      </c>
      <c r="K7" s="298" t="str">
        <f>E7</f>
        <v>Average Daily Notional Value
($B)</v>
      </c>
      <c r="M7" s="298"/>
      <c r="N7" s="298" t="str">
        <f>H7</f>
        <v>Annual Volume
(M shares)</v>
      </c>
      <c r="O7" s="298" t="str">
        <f>I7</f>
        <v>Annual Notional Value
($B)</v>
      </c>
      <c r="P7" s="298" t="str">
        <f>J7</f>
        <v>ADV
(M shares)</v>
      </c>
      <c r="Q7" s="298" t="str">
        <f>K7</f>
        <v>Average Daily Notional Value
($B)</v>
      </c>
      <c r="R7" s="344"/>
      <c r="S7" s="326" t="s">
        <v>416</v>
      </c>
      <c r="T7" s="298" t="str">
        <f>N7</f>
        <v>Annual Volume
(M shares)</v>
      </c>
      <c r="U7" s="298" t="str">
        <f>O7</f>
        <v>Annual Notional Value
($B)</v>
      </c>
      <c r="V7" s="298" t="str">
        <f>P7</f>
        <v>ADV
(M shares)</v>
      </c>
      <c r="W7" s="298" t="str">
        <f>Q7</f>
        <v>Average Daily Notional Value
($B)</v>
      </c>
      <c r="X7" s="7"/>
    </row>
    <row r="8" spans="1:24">
      <c r="A8" s="5" t="s">
        <v>263</v>
      </c>
      <c r="B8" s="85">
        <v>1216840.696831</v>
      </c>
      <c r="C8" s="85">
        <v>29563.716450125001</v>
      </c>
      <c r="D8" s="85">
        <v>4828.73292393254</v>
      </c>
      <c r="E8" s="85">
        <v>117.31633511954365</v>
      </c>
      <c r="F8" s="1"/>
      <c r="G8" s="190"/>
      <c r="H8" s="190"/>
      <c r="I8" s="190"/>
      <c r="J8" s="190"/>
      <c r="K8" s="190"/>
      <c r="M8" s="5" t="s">
        <v>263</v>
      </c>
      <c r="N8" s="85">
        <v>552466.00913999998</v>
      </c>
      <c r="O8" s="85">
        <v>12810.675827494</v>
      </c>
      <c r="P8" s="85">
        <v>2192.3254330952382</v>
      </c>
      <c r="Q8" s="85">
        <v>50.836015188468252</v>
      </c>
      <c r="R8" s="14"/>
      <c r="S8" s="190"/>
      <c r="T8" s="190"/>
      <c r="U8" s="190"/>
      <c r="V8" s="190"/>
      <c r="W8" s="190"/>
    </row>
    <row r="9" spans="1:24">
      <c r="A9" s="312" t="s">
        <v>264</v>
      </c>
      <c r="B9" s="305">
        <v>1094331.8612009999</v>
      </c>
      <c r="C9" s="305">
        <v>30543.791030818</v>
      </c>
      <c r="D9" s="305">
        <v>4342.5867507976191</v>
      </c>
      <c r="E9" s="305">
        <v>121.20551996356349</v>
      </c>
      <c r="F9" s="1"/>
      <c r="G9" s="312" t="str">
        <f>A9</f>
        <v>2011</v>
      </c>
      <c r="H9" s="306">
        <f>B9/B8-1</f>
        <v>-0.10067779286890066</v>
      </c>
      <c r="I9" s="306">
        <f t="shared" ref="I9:I22" si="0">C9/C8-1</f>
        <v>3.3151264400279823E-2</v>
      </c>
      <c r="J9" s="306">
        <f t="shared" ref="J9:J22" si="1">D9/D8-1</f>
        <v>-0.10067779286890055</v>
      </c>
      <c r="K9" s="306">
        <f t="shared" ref="K9:K22" si="2">E9/E8-1</f>
        <v>3.3151264400279823E-2</v>
      </c>
      <c r="M9" s="312" t="s">
        <v>264</v>
      </c>
      <c r="N9" s="305">
        <v>509522.92337500001</v>
      </c>
      <c r="O9" s="305">
        <v>13919.660136844001</v>
      </c>
      <c r="P9" s="305">
        <v>2021.9163625992064</v>
      </c>
      <c r="Q9" s="305">
        <v>55.236746574777783</v>
      </c>
      <c r="R9" s="14"/>
      <c r="S9" s="312" t="str">
        <f>M9</f>
        <v>2011</v>
      </c>
      <c r="T9" s="307">
        <f t="shared" ref="T9:T22" si="3">N9/N8-1</f>
        <v>-7.7729824196510533E-2</v>
      </c>
      <c r="U9" s="307">
        <f t="shared" ref="U9:U22" si="4">O9/O8-1</f>
        <v>8.6567197881154856E-2</v>
      </c>
      <c r="V9" s="307">
        <f t="shared" ref="V9:V22" si="5">P9/P8-1</f>
        <v>-7.7729824196510533E-2</v>
      </c>
      <c r="W9" s="307">
        <f t="shared" ref="W9:W22" si="6">Q9/Q8-1</f>
        <v>8.6567197881154856E-2</v>
      </c>
    </row>
    <row r="10" spans="1:24">
      <c r="A10" s="5" t="s">
        <v>265</v>
      </c>
      <c r="B10" s="85">
        <v>908892.05145300005</v>
      </c>
      <c r="C10" s="85">
        <v>25663.633110153001</v>
      </c>
      <c r="D10" s="85">
        <v>3635.5682058119996</v>
      </c>
      <c r="E10" s="85">
        <v>102.654532440612</v>
      </c>
      <c r="F10" s="1"/>
      <c r="G10" s="5" t="str">
        <f>A10</f>
        <v>2012</v>
      </c>
      <c r="H10" s="75">
        <f t="shared" ref="H10:H22" si="7">B10/B9-1</f>
        <v>-0.16945482108552035</v>
      </c>
      <c r="I10" s="75">
        <f t="shared" si="0"/>
        <v>-0.15977577622047734</v>
      </c>
      <c r="J10" s="75">
        <f t="shared" si="1"/>
        <v>-0.1628104596542046</v>
      </c>
      <c r="K10" s="75">
        <f t="shared" si="2"/>
        <v>-0.15305398243024115</v>
      </c>
      <c r="M10" s="5" t="s">
        <v>265</v>
      </c>
      <c r="N10" s="85">
        <v>437351.88030100003</v>
      </c>
      <c r="O10" s="85">
        <v>13373.156341382</v>
      </c>
      <c r="P10" s="85">
        <v>1749.4075212040002</v>
      </c>
      <c r="Q10" s="85">
        <v>53.492625365527999</v>
      </c>
      <c r="R10" s="14"/>
      <c r="S10" s="5" t="str">
        <f t="shared" ref="S10:S22" si="8">M10</f>
        <v>2012</v>
      </c>
      <c r="T10" s="68">
        <f t="shared" si="3"/>
        <v>-0.14164434957302863</v>
      </c>
      <c r="U10" s="68">
        <f t="shared" si="4"/>
        <v>-3.9261288716055498E-2</v>
      </c>
      <c r="V10" s="68">
        <f t="shared" si="5"/>
        <v>-0.13477750436961278</v>
      </c>
      <c r="W10" s="68">
        <f t="shared" si="6"/>
        <v>-3.1575379025784001E-2</v>
      </c>
    </row>
    <row r="11" spans="1:24">
      <c r="A11" s="312" t="s">
        <v>266</v>
      </c>
      <c r="B11" s="305">
        <v>848097.94638099999</v>
      </c>
      <c r="C11" s="305">
        <v>27227.166347203001</v>
      </c>
      <c r="D11" s="305">
        <v>3365.4680411944446</v>
      </c>
      <c r="E11" s="305">
        <v>108.04431090159922</v>
      </c>
      <c r="F11" s="1"/>
      <c r="G11" s="312" t="str">
        <f>A11</f>
        <v>2013</v>
      </c>
      <c r="H11" s="306">
        <f t="shared" si="7"/>
        <v>-6.6888146919990787E-2</v>
      </c>
      <c r="I11" s="306">
        <f t="shared" si="0"/>
        <v>6.092408001388705E-2</v>
      </c>
      <c r="J11" s="306">
        <f t="shared" si="1"/>
        <v>-7.4293796547609703E-2</v>
      </c>
      <c r="K11" s="306">
        <f t="shared" si="2"/>
        <v>5.2504047632824458E-2</v>
      </c>
      <c r="M11" s="312" t="s">
        <v>266</v>
      </c>
      <c r="N11" s="305">
        <v>444114.34570900002</v>
      </c>
      <c r="O11" s="305">
        <v>14223.136973733999</v>
      </c>
      <c r="P11" s="305">
        <v>1762.3585147182541</v>
      </c>
      <c r="Q11" s="305">
        <v>56.441019737039682</v>
      </c>
      <c r="R11" s="14"/>
      <c r="S11" s="312" t="str">
        <f t="shared" si="8"/>
        <v>2013</v>
      </c>
      <c r="T11" s="307">
        <f t="shared" si="3"/>
        <v>1.5462298694922438E-2</v>
      </c>
      <c r="U11" s="307">
        <f t="shared" si="4"/>
        <v>6.3558714985018971E-2</v>
      </c>
      <c r="V11" s="307">
        <f t="shared" si="5"/>
        <v>7.4030741021056112E-3</v>
      </c>
      <c r="W11" s="307">
        <f t="shared" si="6"/>
        <v>5.5117772802598441E-2</v>
      </c>
    </row>
    <row r="12" spans="1:24">
      <c r="A12" s="5" t="s">
        <v>267</v>
      </c>
      <c r="B12" s="85">
        <v>847593.55491399998</v>
      </c>
      <c r="C12" s="85">
        <v>31475.071812638002</v>
      </c>
      <c r="D12" s="85">
        <v>3363.4664877539681</v>
      </c>
      <c r="E12" s="85">
        <v>124.90107862157936</v>
      </c>
      <c r="F12" s="1"/>
      <c r="G12" s="5" t="str">
        <f t="shared" ref="G12:G22" si="9">A12</f>
        <v>2014</v>
      </c>
      <c r="H12" s="75">
        <f t="shared" si="7"/>
        <v>-5.9473256497355464E-4</v>
      </c>
      <c r="I12" s="75">
        <f t="shared" si="0"/>
        <v>0.1560171709117788</v>
      </c>
      <c r="J12" s="75">
        <f t="shared" si="1"/>
        <v>-5.9473256497366567E-4</v>
      </c>
      <c r="K12" s="75">
        <f t="shared" si="2"/>
        <v>0.15601717091177858</v>
      </c>
      <c r="M12" s="5" t="s">
        <v>267</v>
      </c>
      <c r="N12" s="85">
        <v>492188.11630599998</v>
      </c>
      <c r="O12" s="85">
        <v>17852.237724349001</v>
      </c>
      <c r="P12" s="85">
        <v>1953.12744565873</v>
      </c>
      <c r="Q12" s="85">
        <v>70.84221319186112</v>
      </c>
      <c r="R12" s="14"/>
      <c r="S12" s="5" t="str">
        <f t="shared" si="8"/>
        <v>2014</v>
      </c>
      <c r="T12" s="68">
        <f t="shared" si="3"/>
        <v>0.10824638082846283</v>
      </c>
      <c r="U12" s="68">
        <f t="shared" si="4"/>
        <v>0.25515473536652955</v>
      </c>
      <c r="V12" s="68">
        <f t="shared" si="5"/>
        <v>0.10824638082846261</v>
      </c>
      <c r="W12" s="68">
        <f t="shared" si="6"/>
        <v>0.25515473536652977</v>
      </c>
    </row>
    <row r="13" spans="1:24">
      <c r="A13" s="312" t="s">
        <v>268</v>
      </c>
      <c r="B13" s="305">
        <v>923306.204593</v>
      </c>
      <c r="C13" s="305">
        <v>33055.910589127998</v>
      </c>
      <c r="D13" s="305">
        <v>3663.9135102896826</v>
      </c>
      <c r="E13" s="305">
        <v>131.17424836955556</v>
      </c>
      <c r="F13" s="1"/>
      <c r="G13" s="312" t="str">
        <f t="shared" si="9"/>
        <v>2015</v>
      </c>
      <c r="H13" s="306">
        <f t="shared" si="7"/>
        <v>8.9326599099355031E-2</v>
      </c>
      <c r="I13" s="306">
        <f t="shared" si="0"/>
        <v>5.0225104676496768E-2</v>
      </c>
      <c r="J13" s="306">
        <f t="shared" si="1"/>
        <v>8.9326599099355031E-2</v>
      </c>
      <c r="K13" s="306">
        <f t="shared" si="2"/>
        <v>5.022510467649699E-2</v>
      </c>
      <c r="M13" s="312" t="s">
        <v>268</v>
      </c>
      <c r="N13" s="305">
        <v>477057.79171700001</v>
      </c>
      <c r="O13" s="305">
        <v>19009.649530630999</v>
      </c>
      <c r="P13" s="305">
        <v>1893.0864750674605</v>
      </c>
      <c r="Q13" s="305">
        <v>75.435117185043651</v>
      </c>
      <c r="R13" s="14"/>
      <c r="S13" s="312" t="str">
        <f t="shared" si="8"/>
        <v>2015</v>
      </c>
      <c r="T13" s="307">
        <f t="shared" si="3"/>
        <v>-3.0740938449625665E-2</v>
      </c>
      <c r="U13" s="307">
        <f t="shared" si="4"/>
        <v>6.4832869926630066E-2</v>
      </c>
      <c r="V13" s="307">
        <f t="shared" si="5"/>
        <v>-3.0740938449625665E-2</v>
      </c>
      <c r="W13" s="307">
        <f t="shared" si="6"/>
        <v>6.4832869926630066E-2</v>
      </c>
      <c r="X13" s="1"/>
    </row>
    <row r="14" spans="1:24">
      <c r="A14" s="5" t="s">
        <v>269</v>
      </c>
      <c r="B14" s="85">
        <v>984312.27955600002</v>
      </c>
      <c r="C14" s="85">
        <v>32510.195610118</v>
      </c>
      <c r="D14" s="85">
        <v>3906.0011093492067</v>
      </c>
      <c r="E14" s="85">
        <v>129.0087127385635</v>
      </c>
      <c r="F14" s="1"/>
      <c r="G14" s="5" t="str">
        <f t="shared" si="9"/>
        <v>2016</v>
      </c>
      <c r="H14" s="75">
        <f t="shared" si="7"/>
        <v>6.6073502657649774E-2</v>
      </c>
      <c r="I14" s="75">
        <f t="shared" si="0"/>
        <v>-1.65088472616296E-2</v>
      </c>
      <c r="J14" s="75">
        <f t="shared" si="1"/>
        <v>6.6073502657649774E-2</v>
      </c>
      <c r="K14" s="75">
        <f t="shared" si="2"/>
        <v>-1.65088472616296E-2</v>
      </c>
      <c r="M14" s="5" t="s">
        <v>269</v>
      </c>
      <c r="N14" s="85">
        <v>480484.20258699998</v>
      </c>
      <c r="O14" s="85">
        <v>18014.791153262999</v>
      </c>
      <c r="P14" s="85">
        <v>1906.6833435992062</v>
      </c>
      <c r="Q14" s="85">
        <v>71.487266481202383</v>
      </c>
      <c r="R14" s="14"/>
      <c r="S14" s="5" t="str">
        <f t="shared" si="8"/>
        <v>2016</v>
      </c>
      <c r="T14" s="68">
        <f t="shared" si="3"/>
        <v>7.1823811066324961E-3</v>
      </c>
      <c r="U14" s="68">
        <f t="shared" si="4"/>
        <v>-5.2334388162440626E-2</v>
      </c>
      <c r="V14" s="68">
        <f t="shared" si="5"/>
        <v>7.182381106632274E-3</v>
      </c>
      <c r="W14" s="68">
        <f t="shared" si="6"/>
        <v>-5.2334388162440626E-2</v>
      </c>
      <c r="X14" s="1"/>
    </row>
    <row r="15" spans="1:24">
      <c r="A15" s="312" t="s">
        <v>270</v>
      </c>
      <c r="B15" s="305">
        <v>858465.01585900004</v>
      </c>
      <c r="C15" s="305">
        <v>31738.442853102999</v>
      </c>
      <c r="D15" s="305">
        <v>3420.1793460517924</v>
      </c>
      <c r="E15" s="305">
        <v>126.44797949443426</v>
      </c>
      <c r="F15" s="1"/>
      <c r="G15" s="312" t="str">
        <f t="shared" si="9"/>
        <v>2017</v>
      </c>
      <c r="H15" s="306">
        <f t="shared" si="7"/>
        <v>-0.12785298559291236</v>
      </c>
      <c r="I15" s="306">
        <f t="shared" si="0"/>
        <v>-2.3738791555434791E-2</v>
      </c>
      <c r="J15" s="306">
        <f t="shared" si="1"/>
        <v>-0.12437829629248587</v>
      </c>
      <c r="K15" s="306">
        <f t="shared" si="2"/>
        <v>-1.9849304669201429E-2</v>
      </c>
      <c r="M15" s="312" t="s">
        <v>270</v>
      </c>
      <c r="N15" s="305">
        <v>481992.56434400001</v>
      </c>
      <c r="O15" s="305">
        <v>20934.505624759</v>
      </c>
      <c r="P15" s="305">
        <v>1920.2891009721116</v>
      </c>
      <c r="Q15" s="305">
        <v>83.404404879517926</v>
      </c>
      <c r="R15" s="14"/>
      <c r="S15" s="312" t="str">
        <f t="shared" si="8"/>
        <v>2017</v>
      </c>
      <c r="T15" s="307">
        <f t="shared" si="3"/>
        <v>3.1392535881071826E-3</v>
      </c>
      <c r="U15" s="307">
        <f t="shared" si="4"/>
        <v>0.16207317901474294</v>
      </c>
      <c r="V15" s="307">
        <f t="shared" si="5"/>
        <v>7.1358243195338567E-3</v>
      </c>
      <c r="W15" s="307">
        <f t="shared" si="6"/>
        <v>0.16670295263631552</v>
      </c>
      <c r="X15" s="1"/>
    </row>
    <row r="16" spans="1:24">
      <c r="A16" s="5" t="s">
        <v>271</v>
      </c>
      <c r="B16" s="85">
        <v>912321.74260500004</v>
      </c>
      <c r="C16" s="85">
        <v>37583.577679283997</v>
      </c>
      <c r="D16" s="85">
        <v>3634.7479785059763</v>
      </c>
      <c r="E16" s="85">
        <v>149.73536924017529</v>
      </c>
      <c r="F16" s="1"/>
      <c r="G16" s="5" t="str">
        <f t="shared" si="9"/>
        <v>2018</v>
      </c>
      <c r="H16" s="75">
        <f t="shared" si="7"/>
        <v>6.2736076311868949E-2</v>
      </c>
      <c r="I16" s="75">
        <f t="shared" si="0"/>
        <v>0.18416577187590444</v>
      </c>
      <c r="J16" s="75">
        <f t="shared" si="1"/>
        <v>6.2736076311869171E-2</v>
      </c>
      <c r="K16" s="75">
        <f t="shared" si="2"/>
        <v>0.18416577187590444</v>
      </c>
      <c r="M16" s="5" t="s">
        <v>271</v>
      </c>
      <c r="N16" s="85">
        <v>565172.630856</v>
      </c>
      <c r="O16" s="85">
        <v>30406.848750393001</v>
      </c>
      <c r="P16" s="85">
        <v>2251.6837882709165</v>
      </c>
      <c r="Q16" s="85">
        <v>121.14282370674502</v>
      </c>
      <c r="R16" s="14"/>
      <c r="S16" s="5" t="str">
        <f t="shared" si="8"/>
        <v>2018</v>
      </c>
      <c r="T16" s="68">
        <f t="shared" si="3"/>
        <v>0.17257541436393198</v>
      </c>
      <c r="U16" s="68">
        <f t="shared" si="4"/>
        <v>0.45247512864269268</v>
      </c>
      <c r="V16" s="68">
        <f t="shared" si="5"/>
        <v>0.1725754143639322</v>
      </c>
      <c r="W16" s="68">
        <f t="shared" si="6"/>
        <v>0.45247512864269268</v>
      </c>
      <c r="X16" s="1"/>
    </row>
    <row r="17" spans="1:24">
      <c r="A17" s="312" t="s">
        <v>272</v>
      </c>
      <c r="B17" s="305">
        <v>896772.60390099999</v>
      </c>
      <c r="C17" s="305">
        <v>34756.286032541997</v>
      </c>
      <c r="D17" s="305">
        <v>3558.6214440515869</v>
      </c>
      <c r="E17" s="305">
        <v>137.92176997040477</v>
      </c>
      <c r="F17" s="1"/>
      <c r="G17" s="312" t="str">
        <f t="shared" si="9"/>
        <v>2019</v>
      </c>
      <c r="H17" s="306">
        <f t="shared" si="7"/>
        <v>-1.7043481458198895E-2</v>
      </c>
      <c r="I17" s="306">
        <f t="shared" si="0"/>
        <v>-7.5226783114381357E-2</v>
      </c>
      <c r="J17" s="306">
        <f t="shared" si="1"/>
        <v>-2.0944102563523637E-2</v>
      </c>
      <c r="K17" s="306">
        <f t="shared" si="2"/>
        <v>-7.8896518102022584E-2</v>
      </c>
      <c r="M17" s="312" t="s">
        <v>272</v>
      </c>
      <c r="N17" s="305">
        <v>541091.97334699996</v>
      </c>
      <c r="O17" s="305">
        <v>27374.778991603001</v>
      </c>
      <c r="P17" s="305">
        <v>2147.1903704246029</v>
      </c>
      <c r="Q17" s="305">
        <v>108.63007536350398</v>
      </c>
      <c r="R17" s="14"/>
      <c r="S17" s="312" t="str">
        <f t="shared" si="8"/>
        <v>2019</v>
      </c>
      <c r="T17" s="307">
        <f t="shared" si="3"/>
        <v>-4.2607614371785729E-2</v>
      </c>
      <c r="U17" s="307">
        <f t="shared" si="4"/>
        <v>-9.9716671848502858E-2</v>
      </c>
      <c r="V17" s="307">
        <f t="shared" si="5"/>
        <v>-4.640679050523111E-2</v>
      </c>
      <c r="W17" s="307">
        <f t="shared" si="6"/>
        <v>-0.10328922473799296</v>
      </c>
      <c r="X17" s="1"/>
    </row>
    <row r="18" spans="1:24">
      <c r="A18" s="5" t="s">
        <v>273</v>
      </c>
      <c r="B18" s="85">
        <v>1245380.6676060001</v>
      </c>
      <c r="C18" s="85">
        <v>44481.366362964996</v>
      </c>
      <c r="D18" s="85">
        <v>4922.4532316442692</v>
      </c>
      <c r="E18" s="85">
        <v>175.81567732397232</v>
      </c>
      <c r="F18" s="1"/>
      <c r="G18" s="5" t="str">
        <f t="shared" si="9"/>
        <v>2020</v>
      </c>
      <c r="H18" s="75">
        <f t="shared" si="7"/>
        <v>0.38873629969129264</v>
      </c>
      <c r="I18" s="75">
        <f t="shared" si="0"/>
        <v>0.27980781149394085</v>
      </c>
      <c r="J18" s="75">
        <f t="shared" si="1"/>
        <v>0.38324722340792805</v>
      </c>
      <c r="K18" s="75">
        <f t="shared" si="2"/>
        <v>0.27474928259475506</v>
      </c>
      <c r="M18" s="5" t="s">
        <v>273</v>
      </c>
      <c r="N18" s="85">
        <v>1015286.599419</v>
      </c>
      <c r="O18" s="85">
        <v>50345.020280932004</v>
      </c>
      <c r="P18" s="85">
        <v>4012.9905115375495</v>
      </c>
      <c r="Q18" s="85">
        <v>198.99217502344666</v>
      </c>
      <c r="R18" s="14"/>
      <c r="S18" s="5" t="str">
        <f t="shared" si="8"/>
        <v>2020</v>
      </c>
      <c r="T18" s="75">
        <f t="shared" si="3"/>
        <v>0.87636603281841885</v>
      </c>
      <c r="U18" s="75">
        <f t="shared" si="4"/>
        <v>0.83910234659337135</v>
      </c>
      <c r="V18" s="75">
        <f t="shared" si="5"/>
        <v>0.86894956628553999</v>
      </c>
      <c r="W18" s="75">
        <f t="shared" si="6"/>
        <v>0.83183316735782453</v>
      </c>
      <c r="X18" s="1"/>
    </row>
    <row r="19" spans="1:24">
      <c r="A19" s="312" t="s">
        <v>400</v>
      </c>
      <c r="B19" s="305">
        <v>1113120.5073840001</v>
      </c>
      <c r="C19" s="305">
        <v>51734.317492648159</v>
      </c>
      <c r="D19" s="305">
        <v>4417.1448705714283</v>
      </c>
      <c r="E19" s="305">
        <v>205.29491068511172</v>
      </c>
      <c r="F19" s="1"/>
      <c r="G19" s="312" t="str">
        <f t="shared" si="9"/>
        <v>2021</v>
      </c>
      <c r="H19" s="306">
        <f t="shared" si="7"/>
        <v>-0.10620058883380945</v>
      </c>
      <c r="I19" s="306">
        <f t="shared" si="0"/>
        <v>0.16305594280759195</v>
      </c>
      <c r="J19" s="306">
        <f t="shared" si="1"/>
        <v>-0.10265376577362639</v>
      </c>
      <c r="K19" s="306">
        <f t="shared" si="2"/>
        <v>0.16767124416793933</v>
      </c>
      <c r="M19" s="312" t="s">
        <v>400</v>
      </c>
      <c r="N19" s="305">
        <v>1291448.765653</v>
      </c>
      <c r="O19" s="305">
        <v>62259.106540828827</v>
      </c>
      <c r="P19" s="305">
        <v>5124.7966890992066</v>
      </c>
      <c r="Q19" s="305">
        <v>247.05994659059058</v>
      </c>
      <c r="R19" s="14"/>
      <c r="S19" s="312" t="str">
        <f t="shared" si="8"/>
        <v>2021</v>
      </c>
      <c r="T19" s="306">
        <f t="shared" si="3"/>
        <v>0.27200414778648163</v>
      </c>
      <c r="U19" s="306">
        <f t="shared" si="4"/>
        <v>0.23664875281437192</v>
      </c>
      <c r="V19" s="306">
        <f t="shared" si="5"/>
        <v>0.27705178329357083</v>
      </c>
      <c r="W19" s="306">
        <f t="shared" si="6"/>
        <v>0.24155608913506388</v>
      </c>
      <c r="X19" s="1"/>
    </row>
    <row r="20" spans="1:24">
      <c r="A20" s="5" t="s">
        <v>401</v>
      </c>
      <c r="B20" s="85">
        <v>1155350.6670570001</v>
      </c>
      <c r="C20" s="85">
        <v>48611.178945861771</v>
      </c>
      <c r="D20" s="85">
        <v>4602.9907054063751</v>
      </c>
      <c r="E20" s="85">
        <v>193.67003564088355</v>
      </c>
      <c r="F20" s="1"/>
      <c r="G20" s="5" t="str">
        <f t="shared" si="9"/>
        <v>2022</v>
      </c>
      <c r="H20" s="75">
        <f t="shared" si="7"/>
        <v>3.7938533512644756E-2</v>
      </c>
      <c r="I20" s="75">
        <f t="shared" si="0"/>
        <v>-6.0368797698552967E-2</v>
      </c>
      <c r="J20" s="75">
        <f t="shared" si="1"/>
        <v>4.2073746793571898E-2</v>
      </c>
      <c r="K20" s="75">
        <f t="shared" si="2"/>
        <v>-5.6625247091774189E-2</v>
      </c>
      <c r="M20" s="5" t="s">
        <v>401</v>
      </c>
      <c r="N20" s="85">
        <v>1246601.601208</v>
      </c>
      <c r="O20" s="85">
        <v>60114.038817821238</v>
      </c>
      <c r="P20" s="85">
        <v>4966.5402438565734</v>
      </c>
      <c r="Q20" s="85">
        <v>239.49816262080174</v>
      </c>
      <c r="R20" s="14"/>
      <c r="S20" s="5" t="str">
        <f t="shared" si="8"/>
        <v>2022</v>
      </c>
      <c r="T20" s="75">
        <f t="shared" si="3"/>
        <v>-3.4726243609303209E-2</v>
      </c>
      <c r="U20" s="75">
        <f t="shared" si="4"/>
        <v>-3.4453878993603526E-2</v>
      </c>
      <c r="V20" s="75">
        <f t="shared" si="5"/>
        <v>-3.0880531432447955E-2</v>
      </c>
      <c r="W20" s="75">
        <f t="shared" si="6"/>
        <v>-3.0607081698757366E-2</v>
      </c>
      <c r="X20" s="1"/>
    </row>
    <row r="21" spans="1:24">
      <c r="A21" s="312" t="s">
        <v>412</v>
      </c>
      <c r="B21" s="305">
        <v>1013238.297794</v>
      </c>
      <c r="C21" s="305">
        <v>43511.486799427468</v>
      </c>
      <c r="D21" s="305">
        <v>4052.953191176</v>
      </c>
      <c r="E21" s="305">
        <v>174.04594719770986</v>
      </c>
      <c r="F21" s="1"/>
      <c r="G21" s="312" t="str">
        <f t="shared" si="9"/>
        <v>2023</v>
      </c>
      <c r="H21" s="306">
        <f t="shared" si="7"/>
        <v>-0.12300366747093316</v>
      </c>
      <c r="I21" s="306">
        <f t="shared" si="0"/>
        <v>-0.10490780633223951</v>
      </c>
      <c r="J21" s="306">
        <f t="shared" si="1"/>
        <v>-0.11949568214081696</v>
      </c>
      <c r="K21" s="306">
        <f t="shared" si="2"/>
        <v>-0.10132743755756846</v>
      </c>
      <c r="M21" s="312" t="s">
        <v>412</v>
      </c>
      <c r="N21" s="305">
        <v>1269183.9153799999</v>
      </c>
      <c r="O21" s="305">
        <v>56513.353994933219</v>
      </c>
      <c r="P21" s="305">
        <v>5076.7356615199997</v>
      </c>
      <c r="Q21" s="305">
        <v>226.05341597973288</v>
      </c>
      <c r="R21" s="14"/>
      <c r="S21" s="312" t="str">
        <f t="shared" si="8"/>
        <v>2023</v>
      </c>
      <c r="T21" s="306">
        <f t="shared" si="3"/>
        <v>1.8115101208049822E-2</v>
      </c>
      <c r="U21" s="306">
        <f t="shared" si="4"/>
        <v>-5.9897569581043864E-2</v>
      </c>
      <c r="V21" s="306">
        <f t="shared" si="5"/>
        <v>2.2187561612882156E-2</v>
      </c>
      <c r="W21" s="306">
        <f t="shared" si="6"/>
        <v>-5.6137159859367958E-2</v>
      </c>
      <c r="X21" s="1"/>
    </row>
    <row r="22" spans="1:24">
      <c r="A22" s="92" t="s">
        <v>431</v>
      </c>
      <c r="B22" s="91">
        <v>1015136.73041</v>
      </c>
      <c r="C22" s="91">
        <v>51149.984699212262</v>
      </c>
      <c r="D22" s="91">
        <v>4028.3203587698413</v>
      </c>
      <c r="E22" s="91">
        <v>202.97612975877882</v>
      </c>
      <c r="F22" s="1"/>
      <c r="G22" s="92" t="str">
        <f t="shared" si="9"/>
        <v>2024</v>
      </c>
      <c r="H22" s="74">
        <f t="shared" si="7"/>
        <v>1.8736289578997756E-3</v>
      </c>
      <c r="I22" s="74">
        <f t="shared" si="0"/>
        <v>0.17555129602892139</v>
      </c>
      <c r="J22" s="74">
        <f t="shared" si="1"/>
        <v>-6.0777490497024855E-3</v>
      </c>
      <c r="K22" s="74">
        <f t="shared" si="2"/>
        <v>0.16622152383821565</v>
      </c>
      <c r="M22" s="92" t="s">
        <v>431</v>
      </c>
      <c r="N22" s="91">
        <v>1515229.5336150001</v>
      </c>
      <c r="O22" s="91">
        <v>71414.947040074054</v>
      </c>
      <c r="P22" s="91">
        <v>6012.8156095833338</v>
      </c>
      <c r="Q22" s="91">
        <v>283.39264698442082</v>
      </c>
      <c r="R22" s="14"/>
      <c r="S22" s="92" t="str">
        <f t="shared" si="8"/>
        <v>2024</v>
      </c>
      <c r="T22" s="74">
        <f t="shared" si="3"/>
        <v>0.19386127987710355</v>
      </c>
      <c r="U22" s="74">
        <f t="shared" si="4"/>
        <v>0.26368268721896881</v>
      </c>
      <c r="V22" s="74">
        <f t="shared" si="5"/>
        <v>0.1843861903542694</v>
      </c>
      <c r="W22" s="74">
        <f t="shared" si="6"/>
        <v>0.25365345954262764</v>
      </c>
      <c r="X22" s="1"/>
    </row>
    <row r="23" spans="1:24">
      <c r="R23" s="14"/>
      <c r="X23" s="1"/>
    </row>
    <row r="24" spans="1:24">
      <c r="A24" s="309" t="s">
        <v>88</v>
      </c>
      <c r="B24" s="330">
        <f>AVERAGE(B$8:B$22)</f>
        <v>1002210.7218363334</v>
      </c>
      <c r="C24" s="330">
        <f>AVERAGE(C$8:C$22)</f>
        <v>36907.075054348446</v>
      </c>
      <c r="D24" s="330">
        <f>AVERAGE(D$8:D$22)</f>
        <v>3982.8765436871158</v>
      </c>
      <c r="E24" s="330">
        <f>AVERAGE(E$8:E$22)</f>
        <v>146.68083716443249</v>
      </c>
      <c r="F24" s="102"/>
      <c r="M24" s="309" t="s">
        <v>88</v>
      </c>
      <c r="N24" s="330">
        <f>AVERAGE(N$8:N$22)</f>
        <v>754612.85686379997</v>
      </c>
      <c r="O24" s="330">
        <f>AVERAGE(O$8:O$22)</f>
        <v>32571.060515269419</v>
      </c>
      <c r="P24" s="330">
        <f>AVERAGE(P$8:P$22)</f>
        <v>2999.4631380804262</v>
      </c>
      <c r="Q24" s="330">
        <f>AVERAGE(Q$8:Q$22)</f>
        <v>129.46297699151202</v>
      </c>
      <c r="X24" s="1"/>
    </row>
    <row r="25" spans="1:24">
      <c r="A25" s="309" t="s">
        <v>109</v>
      </c>
      <c r="B25" s="303">
        <f>B22/B21-1</f>
        <v>1.8736289578997756E-3</v>
      </c>
      <c r="C25" s="303">
        <f>C22/C21-1</f>
        <v>0.17555129602892139</v>
      </c>
      <c r="D25" s="303">
        <f>D22/D21-1</f>
        <v>-6.0777490497024855E-3</v>
      </c>
      <c r="E25" s="303">
        <f>E22/E21-1</f>
        <v>0.16622152383821565</v>
      </c>
      <c r="F25" s="102"/>
      <c r="G25" s="1"/>
      <c r="H25" s="1"/>
      <c r="I25" s="1"/>
      <c r="J25" s="1"/>
      <c r="K25" s="1"/>
      <c r="M25" s="309" t="s">
        <v>109</v>
      </c>
      <c r="N25" s="303">
        <f>N22/N21-1</f>
        <v>0.19386127987710355</v>
      </c>
      <c r="O25" s="303">
        <f>O22/O21-1</f>
        <v>0.26368268721896881</v>
      </c>
      <c r="P25" s="303">
        <f>P22/P21-1</f>
        <v>0.1843861903542694</v>
      </c>
      <c r="Q25" s="303">
        <f>Q22/Q21-1</f>
        <v>0.25365345954262764</v>
      </c>
      <c r="R25" s="1"/>
      <c r="S25" s="1"/>
      <c r="T25" s="1"/>
      <c r="U25" s="1"/>
      <c r="V25" s="1"/>
      <c r="W25" s="1"/>
      <c r="X25" s="1"/>
    </row>
    <row r="26" spans="1:24">
      <c r="A26" s="310" t="s">
        <v>402</v>
      </c>
      <c r="B26" s="303">
        <f>((B22/B17)^(1/5))-1</f>
        <v>2.5105212763034013E-2</v>
      </c>
      <c r="C26" s="303">
        <f>((C22/C17)^(1/5))-1</f>
        <v>8.0344907466777027E-2</v>
      </c>
      <c r="D26" s="303">
        <f>((D22/D17)^(1/5))-1</f>
        <v>2.5105212763034013E-2</v>
      </c>
      <c r="E26" s="303">
        <f>((E22/E17)^(1/5))-1</f>
        <v>8.0344907466777027E-2</v>
      </c>
      <c r="F26" s="75"/>
      <c r="H26" s="75"/>
      <c r="I26" s="75"/>
      <c r="J26" s="75"/>
      <c r="K26" s="75"/>
      <c r="M26" s="310" t="s">
        <v>402</v>
      </c>
      <c r="N26" s="303">
        <f>((N22/N17)^(1/5))-1</f>
        <v>0.2286875763732088</v>
      </c>
      <c r="O26" s="303">
        <f>((O22/O17)^(1/5))-1</f>
        <v>0.21140036273511176</v>
      </c>
      <c r="P26" s="303">
        <f>((P22/P17)^(1/5))-1</f>
        <v>0.2286875763732088</v>
      </c>
      <c r="Q26" s="303">
        <f>((Q22/Q17)^(1/5))-1</f>
        <v>0.21140036273511176</v>
      </c>
      <c r="X26" s="1"/>
    </row>
    <row r="27" spans="1:24">
      <c r="A27" s="310" t="s">
        <v>403</v>
      </c>
      <c r="B27" s="303">
        <f>((B22/B12)^(1/10))-1</f>
        <v>1.8201399503084525E-2</v>
      </c>
      <c r="C27" s="303">
        <f>((C22/C12)^(1/10))-1</f>
        <v>4.9754821086142487E-2</v>
      </c>
      <c r="D27" s="303">
        <f>((D22/D12)^(1/10))-1</f>
        <v>1.8201399503084525E-2</v>
      </c>
      <c r="E27" s="303">
        <f>((E22/E12)^(1/10))-1</f>
        <v>4.9754821086142487E-2</v>
      </c>
      <c r="F27" s="75"/>
      <c r="H27" s="75"/>
      <c r="I27" s="75"/>
      <c r="J27" s="75"/>
      <c r="K27" s="75"/>
      <c r="M27" s="310" t="s">
        <v>403</v>
      </c>
      <c r="N27" s="303">
        <f>((N22/N12)^(1/10))-1</f>
        <v>0.11901196518135015</v>
      </c>
      <c r="O27" s="303">
        <f>((O22/O12)^(1/10))-1</f>
        <v>0.14870800014501229</v>
      </c>
      <c r="P27" s="303">
        <f>((P22/P12)^(1/10))-1</f>
        <v>0.11901196518135015</v>
      </c>
      <c r="Q27" s="303">
        <f>((Q22/Q12)^(1/10))-1</f>
        <v>0.14870800014501229</v>
      </c>
      <c r="X27" s="1"/>
    </row>
    <row r="28" spans="1:24">
      <c r="F28" s="1"/>
      <c r="N28" s="75"/>
      <c r="O28" s="75"/>
      <c r="P28" s="75"/>
      <c r="Q28" s="75"/>
      <c r="R28" s="1"/>
      <c r="X28" s="1"/>
    </row>
    <row r="29" spans="1:24" s="129" customFormat="1" ht="11.25">
      <c r="A29" s="117" t="s">
        <v>395</v>
      </c>
      <c r="B29" s="117"/>
      <c r="C29" s="117"/>
      <c r="D29" s="117"/>
      <c r="E29" s="117"/>
      <c r="F29" s="127"/>
      <c r="R29" s="127"/>
      <c r="X29" s="127"/>
    </row>
    <row r="30" spans="1:24" s="129" customFormat="1" ht="11.25" customHeight="1">
      <c r="A30" s="71" t="s">
        <v>386</v>
      </c>
      <c r="B30" s="71"/>
      <c r="C30" s="71"/>
      <c r="D30" s="71"/>
      <c r="E30" s="71"/>
      <c r="F30" s="71"/>
      <c r="M30" s="71"/>
      <c r="N30" s="71"/>
      <c r="O30" s="71"/>
      <c r="P30" s="71"/>
      <c r="Q30" s="71"/>
    </row>
  </sheetData>
  <mergeCells count="4">
    <mergeCell ref="A6:E6"/>
    <mergeCell ref="G6:K6"/>
    <mergeCell ref="M6:Q6"/>
    <mergeCell ref="S6:W6"/>
  </mergeCells>
  <hyperlinks>
    <hyperlink ref="A1" location="Contents!B3" display="Return to the Table of Contents" xr:uid="{06AA1437-7368-4680-82AD-22879C74AE07}"/>
  </hyperlinks>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9"/>
  <dimension ref="A1:W28"/>
  <sheetViews>
    <sheetView showGridLines="0" zoomScaleNormal="100" workbookViewId="0">
      <selection activeCell="A3" sqref="A3"/>
    </sheetView>
  </sheetViews>
  <sheetFormatPr defaultColWidth="10.625" defaultRowHeight="12.75"/>
  <cols>
    <col min="1" max="1" width="10.625" style="35" customWidth="1"/>
    <col min="2" max="11" width="9.625" style="35" customWidth="1"/>
    <col min="12" max="12" width="2.625" style="35" customWidth="1"/>
    <col min="13" max="13" width="10.625" style="35" customWidth="1"/>
    <col min="14" max="23" width="9.625" style="35" customWidth="1"/>
    <col min="24" max="24" width="2.625" style="35" customWidth="1"/>
    <col min="25" max="16384" width="10.625" style="35"/>
  </cols>
  <sheetData>
    <row r="1" spans="1:23">
      <c r="A1" s="12" t="s">
        <v>48</v>
      </c>
    </row>
    <row r="3" spans="1:23" s="34" customFormat="1">
      <c r="A3" s="3" t="s">
        <v>370</v>
      </c>
      <c r="B3" s="4"/>
      <c r="C3" s="4"/>
      <c r="D3" s="4"/>
      <c r="E3" s="4"/>
      <c r="F3" s="4"/>
      <c r="G3" s="4"/>
      <c r="H3" s="4"/>
      <c r="I3" s="4"/>
      <c r="J3" s="4"/>
      <c r="K3" s="4"/>
    </row>
    <row r="4" spans="1:23">
      <c r="A4" s="32"/>
      <c r="B4" s="1"/>
      <c r="C4" s="1"/>
      <c r="D4" s="1"/>
      <c r="E4" s="1"/>
      <c r="F4" s="1"/>
      <c r="G4" s="1"/>
      <c r="H4" s="1"/>
      <c r="I4" s="1"/>
      <c r="J4" s="1"/>
      <c r="K4" s="1"/>
    </row>
    <row r="5" spans="1:23">
      <c r="A5" s="32"/>
      <c r="B5" s="1"/>
      <c r="C5" s="1"/>
      <c r="D5" s="1"/>
      <c r="E5" s="1"/>
      <c r="F5" s="1"/>
      <c r="G5" s="1"/>
      <c r="H5" s="1"/>
      <c r="I5" s="1"/>
      <c r="J5" s="1"/>
      <c r="K5" s="1"/>
    </row>
    <row r="6" spans="1:23" ht="38.25">
      <c r="A6" s="326" t="s">
        <v>422</v>
      </c>
      <c r="B6" s="298" t="s">
        <v>73</v>
      </c>
      <c r="C6" s="298" t="s">
        <v>74</v>
      </c>
      <c r="D6" s="298" t="s">
        <v>75</v>
      </c>
      <c r="E6" s="298" t="s">
        <v>77</v>
      </c>
      <c r="F6" s="298" t="s">
        <v>76</v>
      </c>
      <c r="G6" s="298" t="s">
        <v>29</v>
      </c>
      <c r="H6" s="298" t="s">
        <v>30</v>
      </c>
      <c r="I6" s="298" t="s">
        <v>31</v>
      </c>
      <c r="J6" s="298" t="s">
        <v>5</v>
      </c>
      <c r="K6" s="298" t="s">
        <v>0</v>
      </c>
      <c r="M6" s="326" t="s">
        <v>416</v>
      </c>
      <c r="N6" s="298" t="str">
        <f>B6</f>
        <v>Agriculture</v>
      </c>
      <c r="O6" s="298" t="str">
        <f t="shared" ref="O6:V6" si="0">C6</f>
        <v>Currency</v>
      </c>
      <c r="P6" s="298" t="str">
        <f t="shared" si="0"/>
        <v>Energy</v>
      </c>
      <c r="Q6" s="298" t="str">
        <f t="shared" si="0"/>
        <v>Equity
Index</v>
      </c>
      <c r="R6" s="298" t="str">
        <f t="shared" si="0"/>
        <v>Individual Equity</v>
      </c>
      <c r="S6" s="298" t="str">
        <f t="shared" si="0"/>
        <v>Interest Rates</v>
      </c>
      <c r="T6" s="298" t="str">
        <f t="shared" si="0"/>
        <v>Precious Metals</v>
      </c>
      <c r="U6" s="298" t="str">
        <f t="shared" si="0"/>
        <v>Non-Precious Metals</v>
      </c>
      <c r="V6" s="298" t="str">
        <f t="shared" si="0"/>
        <v>Other</v>
      </c>
      <c r="W6" s="298" t="s">
        <v>0</v>
      </c>
    </row>
    <row r="7" spans="1:23">
      <c r="A7" s="5">
        <v>2010</v>
      </c>
      <c r="B7" s="85">
        <v>239.48089400000001</v>
      </c>
      <c r="C7" s="85">
        <v>229.04192900000001</v>
      </c>
      <c r="D7" s="85">
        <v>350.58124500000002</v>
      </c>
      <c r="E7" s="85">
        <v>740.60249199999998</v>
      </c>
      <c r="F7" s="85">
        <v>4.8048960000000003</v>
      </c>
      <c r="G7" s="85">
        <v>1122.998051</v>
      </c>
      <c r="H7" s="85">
        <v>63.842323</v>
      </c>
      <c r="I7" s="85">
        <v>10.363946</v>
      </c>
      <c r="J7" s="85">
        <v>3.0678649999999998</v>
      </c>
      <c r="K7" s="85">
        <v>2764.783641</v>
      </c>
    </row>
    <row r="8" spans="1:23">
      <c r="A8" s="312">
        <v>2011</v>
      </c>
      <c r="B8" s="305">
        <v>265.89787200000001</v>
      </c>
      <c r="C8" s="305">
        <v>231.558863</v>
      </c>
      <c r="D8" s="305">
        <v>374.08336000000003</v>
      </c>
      <c r="E8" s="305">
        <v>813.897426</v>
      </c>
      <c r="F8" s="305">
        <v>3.642201</v>
      </c>
      <c r="G8" s="305">
        <v>1277.5784100000001</v>
      </c>
      <c r="H8" s="305">
        <v>76.347067999999993</v>
      </c>
      <c r="I8" s="305">
        <v>12.571464000000001</v>
      </c>
      <c r="J8" s="305">
        <v>0.96512200000000004</v>
      </c>
      <c r="K8" s="305">
        <v>3056.5417860000002</v>
      </c>
      <c r="M8" s="312">
        <f t="shared" ref="M8:M21" si="1">A8</f>
        <v>2011</v>
      </c>
      <c r="N8" s="306">
        <f t="shared" ref="N8:N21" si="2">IFERROR(B8/B7-1,"N/A")</f>
        <v>0.11030933432209422</v>
      </c>
      <c r="O8" s="306">
        <f t="shared" ref="O8:O21" si="3">IFERROR(C8/C7-1,"N/A")</f>
        <v>1.0988966129428679E-2</v>
      </c>
      <c r="P8" s="306">
        <f t="shared" ref="P8:P21" si="4">IFERROR(D8/D7-1,"N/A")</f>
        <v>6.7037570706327987E-2</v>
      </c>
      <c r="Q8" s="306">
        <f t="shared" ref="Q8:Q21" si="5">IFERROR(E8/E7-1,"N/A")</f>
        <v>9.8966631616465017E-2</v>
      </c>
      <c r="R8" s="306">
        <f t="shared" ref="R8:R21" si="6">IFERROR(F8/F7-1,"N/A")</f>
        <v>-0.24198130406984875</v>
      </c>
      <c r="S8" s="306">
        <f t="shared" ref="S8:S21" si="7">IFERROR(G8/G7-1,"N/A")</f>
        <v>0.13764971262625991</v>
      </c>
      <c r="T8" s="306">
        <f t="shared" ref="T8:T21" si="8">IFERROR(H8/H7-1,"N/A")</f>
        <v>0.19586920419546749</v>
      </c>
      <c r="U8" s="306">
        <f t="shared" ref="U8:U21" si="9">IFERROR(I8/I7-1,"N/A")</f>
        <v>0.21299975897211354</v>
      </c>
      <c r="V8" s="306">
        <f t="shared" ref="V8:V21" si="10">IFERROR(J8/J7-1,"N/A")</f>
        <v>-0.68540923410906274</v>
      </c>
      <c r="W8" s="306">
        <f t="shared" ref="W8:W21" si="11">IFERROR(K8/K7-1,"N/A")</f>
        <v>0.10552657382422659</v>
      </c>
    </row>
    <row r="9" spans="1:23">
      <c r="A9" s="5">
        <v>2012</v>
      </c>
      <c r="B9" s="85">
        <v>280.720258</v>
      </c>
      <c r="C9" s="85">
        <v>210.70267699999999</v>
      </c>
      <c r="D9" s="85">
        <v>428.30519500000003</v>
      </c>
      <c r="E9" s="85">
        <v>650.81902000000002</v>
      </c>
      <c r="F9" s="85">
        <v>6.4322169999999996</v>
      </c>
      <c r="G9" s="85">
        <v>1008.267521</v>
      </c>
      <c r="H9" s="85">
        <v>63.665294000000003</v>
      </c>
      <c r="I9" s="85">
        <v>16.240513</v>
      </c>
      <c r="J9" s="85">
        <v>0.86670199999999997</v>
      </c>
      <c r="K9" s="85">
        <v>2666.0193969999996</v>
      </c>
      <c r="M9" s="5">
        <f t="shared" si="1"/>
        <v>2012</v>
      </c>
      <c r="N9" s="75">
        <f t="shared" si="2"/>
        <v>5.5744658234797795E-2</v>
      </c>
      <c r="O9" s="75">
        <f t="shared" si="3"/>
        <v>-9.0068614648535439E-2</v>
      </c>
      <c r="P9" s="75">
        <f t="shared" si="4"/>
        <v>0.14494586179935931</v>
      </c>
      <c r="Q9" s="75">
        <f t="shared" si="5"/>
        <v>-0.20036727085066364</v>
      </c>
      <c r="R9" s="75">
        <f t="shared" si="6"/>
        <v>0.76602471966813468</v>
      </c>
      <c r="S9" s="75">
        <f t="shared" si="7"/>
        <v>-0.21079793372525768</v>
      </c>
      <c r="T9" s="75">
        <f t="shared" si="8"/>
        <v>-0.16610688965815934</v>
      </c>
      <c r="U9" s="75">
        <f t="shared" si="9"/>
        <v>0.2918553479531103</v>
      </c>
      <c r="V9" s="75">
        <f t="shared" si="10"/>
        <v>-0.10197674490893383</v>
      </c>
      <c r="W9" s="75">
        <f t="shared" si="11"/>
        <v>-0.12776608871788564</v>
      </c>
    </row>
    <row r="10" spans="1:23">
      <c r="A10" s="312">
        <v>2013</v>
      </c>
      <c r="B10" s="305">
        <v>264.54259000000002</v>
      </c>
      <c r="C10" s="305">
        <v>208.89597599999999</v>
      </c>
      <c r="D10" s="305">
        <v>627.38113299999998</v>
      </c>
      <c r="E10" s="305">
        <v>662.99961099999996</v>
      </c>
      <c r="F10" s="305">
        <v>6.7425360000000003</v>
      </c>
      <c r="G10" s="305">
        <v>1201.972712</v>
      </c>
      <c r="H10" s="305">
        <v>68.624328000000006</v>
      </c>
      <c r="I10" s="305">
        <v>17.231763999999998</v>
      </c>
      <c r="J10" s="305">
        <v>0.89512999999999998</v>
      </c>
      <c r="K10" s="305">
        <v>3059.2857799999997</v>
      </c>
      <c r="M10" s="312">
        <f t="shared" si="1"/>
        <v>2013</v>
      </c>
      <c r="N10" s="306">
        <f t="shared" si="2"/>
        <v>-5.7629143387293302E-2</v>
      </c>
      <c r="O10" s="306">
        <f t="shared" si="3"/>
        <v>-8.5746466334645222E-3</v>
      </c>
      <c r="P10" s="306">
        <f t="shared" si="4"/>
        <v>0.46479926072341926</v>
      </c>
      <c r="Q10" s="306">
        <f t="shared" si="5"/>
        <v>1.8715788300102121E-2</v>
      </c>
      <c r="R10" s="306">
        <f t="shared" si="6"/>
        <v>4.8244485532748849E-2</v>
      </c>
      <c r="S10" s="306">
        <f t="shared" si="7"/>
        <v>0.19211686081872714</v>
      </c>
      <c r="T10" s="306">
        <f t="shared" si="8"/>
        <v>7.7892265760996837E-2</v>
      </c>
      <c r="U10" s="306">
        <f t="shared" si="9"/>
        <v>6.103569511628093E-2</v>
      </c>
      <c r="V10" s="306">
        <f t="shared" si="10"/>
        <v>3.2800201222565661E-2</v>
      </c>
      <c r="W10" s="306">
        <f t="shared" si="11"/>
        <v>0.14751069832520058</v>
      </c>
    </row>
    <row r="11" spans="1:23">
      <c r="A11" s="5">
        <v>2014</v>
      </c>
      <c r="B11" s="85">
        <v>273.92255999999998</v>
      </c>
      <c r="C11" s="85">
        <v>185.999809</v>
      </c>
      <c r="D11" s="85">
        <v>553.84215300000005</v>
      </c>
      <c r="E11" s="85">
        <v>675.02229899999998</v>
      </c>
      <c r="F11" s="85">
        <v>8.0089980000000001</v>
      </c>
      <c r="G11" s="85">
        <v>1401.939016</v>
      </c>
      <c r="H11" s="85">
        <v>60.194774000000002</v>
      </c>
      <c r="I11" s="85">
        <v>14.703665000000001</v>
      </c>
      <c r="J11" s="85">
        <v>1.124711</v>
      </c>
      <c r="K11" s="85">
        <v>3174.7579850000002</v>
      </c>
      <c r="M11" s="5">
        <f t="shared" si="1"/>
        <v>2014</v>
      </c>
      <c r="N11" s="75">
        <f t="shared" si="2"/>
        <v>3.5457315209622697E-2</v>
      </c>
      <c r="O11" s="75">
        <f t="shared" si="3"/>
        <v>-0.10960559144518889</v>
      </c>
      <c r="P11" s="75">
        <f t="shared" si="4"/>
        <v>-0.11721579775335689</v>
      </c>
      <c r="Q11" s="75">
        <f t="shared" si="5"/>
        <v>1.813377836205099E-2</v>
      </c>
      <c r="R11" s="75">
        <f t="shared" si="6"/>
        <v>0.18783170011995476</v>
      </c>
      <c r="S11" s="75">
        <f t="shared" si="7"/>
        <v>0.16636509465116722</v>
      </c>
      <c r="T11" s="75">
        <f t="shared" si="8"/>
        <v>-0.12283623382075237</v>
      </c>
      <c r="U11" s="75">
        <f t="shared" si="9"/>
        <v>-0.14671156127718543</v>
      </c>
      <c r="V11" s="75">
        <f t="shared" si="10"/>
        <v>0.25647783003586078</v>
      </c>
      <c r="W11" s="75">
        <f t="shared" si="11"/>
        <v>3.7744824545290045E-2</v>
      </c>
    </row>
    <row r="12" spans="1:23">
      <c r="A12" s="312">
        <v>2015</v>
      </c>
      <c r="B12" s="305">
        <v>315.8298430000001</v>
      </c>
      <c r="C12" s="305">
        <v>212.03737000000001</v>
      </c>
      <c r="D12" s="305">
        <v>619.69404600000018</v>
      </c>
      <c r="E12" s="305">
        <v>667.34748300000001</v>
      </c>
      <c r="F12" s="305">
        <v>8.7955710000000007</v>
      </c>
      <c r="G12" s="305">
        <v>1312.548303</v>
      </c>
      <c r="H12" s="305">
        <v>61.323739999999987</v>
      </c>
      <c r="I12" s="305">
        <v>17.250986000000001</v>
      </c>
      <c r="J12" s="305">
        <v>1.4867399999999997</v>
      </c>
      <c r="K12" s="305">
        <v>3216.3140820000003</v>
      </c>
      <c r="M12" s="312">
        <f t="shared" si="1"/>
        <v>2015</v>
      </c>
      <c r="N12" s="306">
        <f t="shared" si="2"/>
        <v>0.15298952740511806</v>
      </c>
      <c r="O12" s="306">
        <f t="shared" si="3"/>
        <v>0.13998703084689734</v>
      </c>
      <c r="P12" s="306">
        <f t="shared" si="4"/>
        <v>0.11890011015467095</v>
      </c>
      <c r="Q12" s="306">
        <f t="shared" si="5"/>
        <v>-1.1369722172689278E-2</v>
      </c>
      <c r="R12" s="306">
        <f t="shared" si="6"/>
        <v>9.8211161995545693E-2</v>
      </c>
      <c r="S12" s="306">
        <f t="shared" si="7"/>
        <v>-6.3762197912894059E-2</v>
      </c>
      <c r="T12" s="306">
        <f t="shared" si="8"/>
        <v>1.875521619202325E-2</v>
      </c>
      <c r="U12" s="306">
        <f t="shared" si="9"/>
        <v>0.17324394972273915</v>
      </c>
      <c r="V12" s="306">
        <f t="shared" si="10"/>
        <v>0.32188624455526771</v>
      </c>
      <c r="W12" s="306">
        <f t="shared" si="11"/>
        <v>1.3089532240360802E-2</v>
      </c>
    </row>
    <row r="13" spans="1:23">
      <c r="A13" s="5">
        <v>2016</v>
      </c>
      <c r="B13" s="85">
        <v>333.37329700000004</v>
      </c>
      <c r="C13" s="85">
        <v>205.373908</v>
      </c>
      <c r="D13" s="85">
        <v>746.55499400000008</v>
      </c>
      <c r="E13" s="85">
        <v>731.04129199999988</v>
      </c>
      <c r="F13" s="85">
        <v>9.6958350000000006</v>
      </c>
      <c r="G13" s="85">
        <v>1440.384515</v>
      </c>
      <c r="H13" s="85">
        <v>82.935309000000004</v>
      </c>
      <c r="I13" s="85">
        <v>21.921075600000002</v>
      </c>
      <c r="J13" s="85">
        <v>1.67283</v>
      </c>
      <c r="K13" s="85">
        <v>3572.9530556</v>
      </c>
      <c r="M13" s="5">
        <f t="shared" si="1"/>
        <v>2016</v>
      </c>
      <c r="N13" s="75">
        <f t="shared" si="2"/>
        <v>5.5547170062709705E-2</v>
      </c>
      <c r="O13" s="75">
        <f t="shared" si="3"/>
        <v>-3.1425884974898621E-2</v>
      </c>
      <c r="P13" s="75">
        <f t="shared" si="4"/>
        <v>0.20471545405165936</v>
      </c>
      <c r="Q13" s="75">
        <f t="shared" si="5"/>
        <v>9.5443244520336146E-2</v>
      </c>
      <c r="R13" s="75">
        <f t="shared" si="6"/>
        <v>0.10235424169732688</v>
      </c>
      <c r="S13" s="75">
        <f t="shared" si="7"/>
        <v>9.739543429206643E-2</v>
      </c>
      <c r="T13" s="75">
        <f t="shared" si="8"/>
        <v>0.35241766076237391</v>
      </c>
      <c r="U13" s="75">
        <f t="shared" si="9"/>
        <v>0.27071435800829002</v>
      </c>
      <c r="V13" s="75">
        <f t="shared" si="10"/>
        <v>0.12516647160902394</v>
      </c>
      <c r="W13" s="75">
        <f t="shared" si="11"/>
        <v>0.11088437400934148</v>
      </c>
    </row>
    <row r="14" spans="1:23">
      <c r="A14" s="312">
        <v>2017</v>
      </c>
      <c r="B14" s="305">
        <v>342.044894</v>
      </c>
      <c r="C14" s="305">
        <v>220.005818</v>
      </c>
      <c r="D14" s="305">
        <v>778.81444499999998</v>
      </c>
      <c r="E14" s="305">
        <v>639.57020299999999</v>
      </c>
      <c r="F14" s="305">
        <v>12.227857999999999</v>
      </c>
      <c r="G14" s="305">
        <v>1524.8359350000001</v>
      </c>
      <c r="H14" s="305">
        <v>103.78783300000001</v>
      </c>
      <c r="I14" s="305">
        <v>27.396412000000002</v>
      </c>
      <c r="J14" s="305">
        <v>2.6944349999999999</v>
      </c>
      <c r="K14" s="305">
        <v>3651.377833</v>
      </c>
      <c r="M14" s="312">
        <f t="shared" si="1"/>
        <v>2017</v>
      </c>
      <c r="N14" s="306">
        <f t="shared" si="2"/>
        <v>2.6011672434580024E-2</v>
      </c>
      <c r="O14" s="306">
        <f t="shared" si="3"/>
        <v>7.124522361428709E-2</v>
      </c>
      <c r="P14" s="306">
        <f t="shared" si="4"/>
        <v>4.3211084594258153E-2</v>
      </c>
      <c r="Q14" s="306">
        <f t="shared" si="5"/>
        <v>-0.12512438079899857</v>
      </c>
      <c r="R14" s="306">
        <f t="shared" si="6"/>
        <v>0.26114542997070367</v>
      </c>
      <c r="S14" s="306">
        <f t="shared" si="7"/>
        <v>5.8631163498727323E-2</v>
      </c>
      <c r="T14" s="306">
        <f t="shared" si="8"/>
        <v>0.2514311968138927</v>
      </c>
      <c r="U14" s="306">
        <f t="shared" si="9"/>
        <v>0.24977498823096078</v>
      </c>
      <c r="V14" s="306">
        <f t="shared" si="10"/>
        <v>0.61070461433618473</v>
      </c>
      <c r="W14" s="306">
        <f t="shared" si="11"/>
        <v>2.1949568376523398E-2</v>
      </c>
    </row>
    <row r="15" spans="1:23">
      <c r="A15" s="5">
        <v>2018</v>
      </c>
      <c r="B15" s="85">
        <v>382.378805</v>
      </c>
      <c r="C15" s="85">
        <v>243.82084499999999</v>
      </c>
      <c r="D15" s="85">
        <v>751.10134500000004</v>
      </c>
      <c r="E15" s="85">
        <v>816.60865799999999</v>
      </c>
      <c r="F15" s="85">
        <v>5.9336869999999999</v>
      </c>
      <c r="G15" s="85">
        <v>1900.483344</v>
      </c>
      <c r="H15" s="85">
        <v>113.597297</v>
      </c>
      <c r="I15" s="85">
        <v>33.094645999999997</v>
      </c>
      <c r="J15" s="85">
        <v>2.913716</v>
      </c>
      <c r="K15" s="85">
        <v>4249.9323430000004</v>
      </c>
      <c r="M15" s="5">
        <f t="shared" si="1"/>
        <v>2018</v>
      </c>
      <c r="N15" s="75">
        <f t="shared" si="2"/>
        <v>0.11791993304832094</v>
      </c>
      <c r="O15" s="75">
        <f t="shared" si="3"/>
        <v>0.10824726007927654</v>
      </c>
      <c r="P15" s="75">
        <f t="shared" si="4"/>
        <v>-3.5583700556555464E-2</v>
      </c>
      <c r="Q15" s="75">
        <f t="shared" si="5"/>
        <v>0.27680847883402726</v>
      </c>
      <c r="R15" s="75">
        <f t="shared" si="6"/>
        <v>-0.51474027585207482</v>
      </c>
      <c r="S15" s="75">
        <f t="shared" si="7"/>
        <v>0.2463526733451491</v>
      </c>
      <c r="T15" s="75">
        <f t="shared" si="8"/>
        <v>9.4514585346434421E-2</v>
      </c>
      <c r="U15" s="75">
        <f t="shared" si="9"/>
        <v>0.20799198084771087</v>
      </c>
      <c r="V15" s="75">
        <f t="shared" si="10"/>
        <v>8.1382924434992843E-2</v>
      </c>
      <c r="W15" s="75">
        <f t="shared" si="11"/>
        <v>0.1639256569370755</v>
      </c>
    </row>
    <row r="16" spans="1:23">
      <c r="A16" s="312">
        <v>2019</v>
      </c>
      <c r="B16" s="305">
        <v>383.12967099999997</v>
      </c>
      <c r="C16" s="305">
        <v>211.85279600000001</v>
      </c>
      <c r="D16" s="305">
        <v>694.882521</v>
      </c>
      <c r="E16" s="305">
        <v>821.99866999999995</v>
      </c>
      <c r="F16" s="305">
        <v>6.2504730000000004</v>
      </c>
      <c r="G16" s="305">
        <v>1911.515124</v>
      </c>
      <c r="H16" s="305">
        <v>124.570103</v>
      </c>
      <c r="I16" s="305">
        <v>24.449874000000001</v>
      </c>
      <c r="J16" s="305">
        <v>2.674855</v>
      </c>
      <c r="K16" s="305">
        <v>4181.324087</v>
      </c>
      <c r="M16" s="312">
        <f t="shared" si="1"/>
        <v>2019</v>
      </c>
      <c r="N16" s="306">
        <f t="shared" si="2"/>
        <v>1.9636705543863986E-3</v>
      </c>
      <c r="O16" s="306">
        <f t="shared" si="3"/>
        <v>-0.13111286280711554</v>
      </c>
      <c r="P16" s="306">
        <f t="shared" si="4"/>
        <v>-7.4848519942405378E-2</v>
      </c>
      <c r="Q16" s="306">
        <f t="shared" si="5"/>
        <v>6.6004835329580569E-3</v>
      </c>
      <c r="R16" s="306">
        <f t="shared" si="6"/>
        <v>5.338771660857744E-2</v>
      </c>
      <c r="S16" s="306">
        <f t="shared" si="7"/>
        <v>5.804723327267336E-3</v>
      </c>
      <c r="T16" s="306">
        <f t="shared" si="8"/>
        <v>9.6593900469304383E-2</v>
      </c>
      <c r="U16" s="306">
        <f t="shared" si="9"/>
        <v>-0.26121361141013555</v>
      </c>
      <c r="V16" s="306">
        <f t="shared" si="10"/>
        <v>-8.1978133764581074E-2</v>
      </c>
      <c r="W16" s="306">
        <f t="shared" si="11"/>
        <v>-1.6143376049975067E-2</v>
      </c>
    </row>
    <row r="17" spans="1:23">
      <c r="A17" s="5">
        <v>2020</v>
      </c>
      <c r="B17" s="85">
        <v>375.848837</v>
      </c>
      <c r="C17" s="85">
        <v>217.47055399999999</v>
      </c>
      <c r="D17" s="85">
        <v>713.22696299999996</v>
      </c>
      <c r="E17" s="85">
        <v>1358.9483680000001</v>
      </c>
      <c r="F17" s="85">
        <v>2.4824109999999999</v>
      </c>
      <c r="G17" s="85">
        <v>1572.694062</v>
      </c>
      <c r="H17" s="85">
        <v>134.78663299999999</v>
      </c>
      <c r="I17" s="85">
        <v>24.890079</v>
      </c>
      <c r="J17" s="85">
        <v>2.060864</v>
      </c>
      <c r="K17" s="85">
        <v>4402.4087710000003</v>
      </c>
      <c r="M17" s="5">
        <f t="shared" si="1"/>
        <v>2020</v>
      </c>
      <c r="N17" s="75">
        <f t="shared" si="2"/>
        <v>-1.9003576467978567E-2</v>
      </c>
      <c r="O17" s="75">
        <f t="shared" si="3"/>
        <v>2.6517270982819419E-2</v>
      </c>
      <c r="P17" s="75">
        <f t="shared" si="4"/>
        <v>2.6399342976134443E-2</v>
      </c>
      <c r="Q17" s="75">
        <f t="shared" si="5"/>
        <v>0.65322453380611933</v>
      </c>
      <c r="R17" s="75">
        <f t="shared" si="6"/>
        <v>-0.6028442967436225</v>
      </c>
      <c r="S17" s="75">
        <f t="shared" si="7"/>
        <v>-0.17725261900674349</v>
      </c>
      <c r="T17" s="75">
        <f t="shared" si="8"/>
        <v>8.2014301617780561E-2</v>
      </c>
      <c r="U17" s="75">
        <f t="shared" si="9"/>
        <v>1.8004387261872923E-2</v>
      </c>
      <c r="V17" s="75">
        <f t="shared" si="10"/>
        <v>-0.22954178824646565</v>
      </c>
      <c r="W17" s="75">
        <f t="shared" si="11"/>
        <v>5.2874323874431584E-2</v>
      </c>
    </row>
    <row r="18" spans="1:23">
      <c r="A18" s="312">
        <v>2021</v>
      </c>
      <c r="B18" s="305">
        <v>345.93339700000001</v>
      </c>
      <c r="C18" s="305">
        <v>207.14420799999999</v>
      </c>
      <c r="D18" s="305">
        <v>645.96302700000001</v>
      </c>
      <c r="E18" s="305">
        <v>1303.347291</v>
      </c>
      <c r="F18" s="305">
        <v>0</v>
      </c>
      <c r="G18" s="305">
        <v>1818.9770249999999</v>
      </c>
      <c r="H18" s="305">
        <v>100.11560299999999</v>
      </c>
      <c r="I18" s="305">
        <v>25.289173999999999</v>
      </c>
      <c r="J18" s="305">
        <v>2.2603469999999999</v>
      </c>
      <c r="K18" s="305">
        <v>4449.0300719999996</v>
      </c>
      <c r="M18" s="312">
        <f t="shared" si="1"/>
        <v>2021</v>
      </c>
      <c r="N18" s="306">
        <f t="shared" si="2"/>
        <v>-7.9594339678640491E-2</v>
      </c>
      <c r="O18" s="306">
        <f t="shared" si="3"/>
        <v>-4.7483881426999996E-2</v>
      </c>
      <c r="P18" s="306">
        <f t="shared" si="4"/>
        <v>-9.4309300530467932E-2</v>
      </c>
      <c r="Q18" s="306">
        <f t="shared" si="5"/>
        <v>-4.0914782569575925E-2</v>
      </c>
      <c r="R18" s="306">
        <f t="shared" si="6"/>
        <v>-1</v>
      </c>
      <c r="S18" s="306">
        <f t="shared" si="7"/>
        <v>0.15659941049615278</v>
      </c>
      <c r="T18" s="306">
        <f t="shared" si="8"/>
        <v>-0.25722899391662968</v>
      </c>
      <c r="U18" s="306">
        <f t="shared" si="9"/>
        <v>1.6034300252723233E-2</v>
      </c>
      <c r="V18" s="306">
        <f t="shared" si="10"/>
        <v>9.6795809912735509E-2</v>
      </c>
      <c r="W18" s="306">
        <f t="shared" si="11"/>
        <v>1.0589952779284761E-2</v>
      </c>
    </row>
    <row r="19" spans="1:23">
      <c r="A19" s="5">
        <v>2022</v>
      </c>
      <c r="B19" s="85">
        <v>329.77303899999998</v>
      </c>
      <c r="C19" s="85">
        <v>277.32333899999998</v>
      </c>
      <c r="D19" s="85">
        <v>627.56369600000005</v>
      </c>
      <c r="E19" s="85">
        <v>1720.302177</v>
      </c>
      <c r="F19" s="85">
        <v>0</v>
      </c>
      <c r="G19" s="85">
        <v>2141.063275</v>
      </c>
      <c r="H19" s="85">
        <v>92.466820999999996</v>
      </c>
      <c r="I19" s="85">
        <v>23.135551</v>
      </c>
      <c r="J19" s="85">
        <v>2.5987269999999998</v>
      </c>
      <c r="K19" s="85">
        <v>5214.2266250000002</v>
      </c>
      <c r="M19" s="5">
        <f t="shared" si="1"/>
        <v>2022</v>
      </c>
      <c r="N19" s="75">
        <f t="shared" si="2"/>
        <v>-4.6715229405850156E-2</v>
      </c>
      <c r="O19" s="75">
        <f t="shared" si="3"/>
        <v>0.33879359542604237</v>
      </c>
      <c r="P19" s="75">
        <f t="shared" si="4"/>
        <v>-2.8483566753736089E-2</v>
      </c>
      <c r="Q19" s="75">
        <f t="shared" si="5"/>
        <v>0.31991080879148415</v>
      </c>
      <c r="R19" s="75" t="str">
        <f t="shared" si="6"/>
        <v>N/A</v>
      </c>
      <c r="S19" s="75">
        <f t="shared" si="7"/>
        <v>0.17706999350362884</v>
      </c>
      <c r="T19" s="75">
        <f t="shared" si="8"/>
        <v>-7.6399499886146582E-2</v>
      </c>
      <c r="U19" s="75">
        <f t="shared" si="9"/>
        <v>-8.5159879085018764E-2</v>
      </c>
      <c r="V19" s="75">
        <f t="shared" si="10"/>
        <v>0.14970267839406959</v>
      </c>
      <c r="W19" s="75">
        <f t="shared" si="11"/>
        <v>0.17199176913093273</v>
      </c>
    </row>
    <row r="20" spans="1:23">
      <c r="A20" s="312">
        <v>2023</v>
      </c>
      <c r="B20" s="305">
        <v>385.249708</v>
      </c>
      <c r="C20" s="305">
        <v>287.55998699999998</v>
      </c>
      <c r="D20" s="305">
        <v>636.62550599999997</v>
      </c>
      <c r="E20" s="305">
        <v>1415.22226</v>
      </c>
      <c r="F20" s="305">
        <v>0</v>
      </c>
      <c r="G20" s="305">
        <v>2400.6354409999999</v>
      </c>
      <c r="H20" s="305">
        <v>101.512455</v>
      </c>
      <c r="I20" s="305">
        <v>28.844356000000001</v>
      </c>
      <c r="J20" s="305">
        <v>2.6360540000000001</v>
      </c>
      <c r="K20" s="305">
        <v>5258.2857670000003</v>
      </c>
      <c r="M20" s="312">
        <f t="shared" si="1"/>
        <v>2023</v>
      </c>
      <c r="N20" s="306">
        <f t="shared" si="2"/>
        <v>0.16822681796009409</v>
      </c>
      <c r="O20" s="306">
        <f t="shared" si="3"/>
        <v>3.6912320603496029E-2</v>
      </c>
      <c r="P20" s="306">
        <f t="shared" si="4"/>
        <v>1.4439665738726681E-2</v>
      </c>
      <c r="Q20" s="306">
        <f t="shared" si="5"/>
        <v>-0.17734088875712672</v>
      </c>
      <c r="R20" s="306" t="str">
        <f t="shared" si="6"/>
        <v>N/A</v>
      </c>
      <c r="S20" s="306">
        <f t="shared" si="7"/>
        <v>0.12123516807320889</v>
      </c>
      <c r="T20" s="306">
        <f t="shared" si="8"/>
        <v>9.782572713297899E-2</v>
      </c>
      <c r="U20" s="306">
        <f t="shared" si="9"/>
        <v>0.24675465909586514</v>
      </c>
      <c r="V20" s="306">
        <f t="shared" si="10"/>
        <v>1.4363571086920768E-2</v>
      </c>
      <c r="W20" s="306">
        <f t="shared" si="11"/>
        <v>8.4497942204420085E-3</v>
      </c>
    </row>
    <row r="21" spans="1:23">
      <c r="A21" s="92">
        <v>2024</v>
      </c>
      <c r="B21" s="91">
        <v>430.949952</v>
      </c>
      <c r="C21" s="91">
        <v>338.188759</v>
      </c>
      <c r="D21" s="91">
        <v>754.39172599999995</v>
      </c>
      <c r="E21" s="91">
        <v>1407.9527740000001</v>
      </c>
      <c r="F21" s="91">
        <v>0</v>
      </c>
      <c r="G21" s="91">
        <v>2718.1243960000002</v>
      </c>
      <c r="H21" s="91">
        <v>124.08998699999999</v>
      </c>
      <c r="I21" s="91">
        <v>32.660912000000003</v>
      </c>
      <c r="J21" s="91">
        <v>3.1428470000000002</v>
      </c>
      <c r="K21" s="91">
        <v>5809.5013529999997</v>
      </c>
      <c r="M21" s="92">
        <f t="shared" si="1"/>
        <v>2024</v>
      </c>
      <c r="N21" s="74">
        <f t="shared" si="2"/>
        <v>0.11862499322127973</v>
      </c>
      <c r="O21" s="74">
        <f t="shared" si="3"/>
        <v>0.17606334082912589</v>
      </c>
      <c r="P21" s="74">
        <f t="shared" si="4"/>
        <v>0.18498507975267953</v>
      </c>
      <c r="Q21" s="74">
        <f t="shared" si="5"/>
        <v>-5.1366391028925262E-3</v>
      </c>
      <c r="R21" s="74" t="str">
        <f t="shared" si="6"/>
        <v>N/A</v>
      </c>
      <c r="S21" s="74">
        <f t="shared" si="7"/>
        <v>0.13225204859416229</v>
      </c>
      <c r="T21" s="74">
        <f t="shared" si="8"/>
        <v>0.22241144695003179</v>
      </c>
      <c r="U21" s="74">
        <f t="shared" si="9"/>
        <v>0.13231552127563551</v>
      </c>
      <c r="V21" s="74">
        <f t="shared" si="10"/>
        <v>0.19225440753489886</v>
      </c>
      <c r="W21" s="74">
        <f t="shared" si="11"/>
        <v>0.10482800106820434</v>
      </c>
    </row>
    <row r="22" spans="1:23">
      <c r="A22" s="5"/>
      <c r="B22" s="8"/>
      <c r="C22" s="8"/>
      <c r="D22" s="8"/>
      <c r="E22" s="8"/>
      <c r="F22" s="8"/>
      <c r="G22" s="8"/>
      <c r="H22" s="8"/>
      <c r="I22" s="8"/>
      <c r="J22" s="8"/>
      <c r="K22" s="8"/>
    </row>
    <row r="23" spans="1:23">
      <c r="A23" s="309" t="s">
        <v>88</v>
      </c>
      <c r="B23" s="331">
        <f>IFERROR(AVERAGE(B$7:B$21),"N/A")</f>
        <v>329.93837446666669</v>
      </c>
      <c r="C23" s="331">
        <f t="shared" ref="C23:K23" si="12">IFERROR(AVERAGE(C$7:C$21),"N/A")</f>
        <v>232.46512253333336</v>
      </c>
      <c r="D23" s="331">
        <f t="shared" si="12"/>
        <v>620.20075700000007</v>
      </c>
      <c r="E23" s="331">
        <f t="shared" si="12"/>
        <v>961.71200160000001</v>
      </c>
      <c r="F23" s="331">
        <f t="shared" si="12"/>
        <v>5.0011121999999997</v>
      </c>
      <c r="G23" s="331">
        <f t="shared" si="12"/>
        <v>1650.2678086666667</v>
      </c>
      <c r="H23" s="331">
        <f t="shared" si="12"/>
        <v>91.457304533333343</v>
      </c>
      <c r="I23" s="331">
        <f t="shared" si="12"/>
        <v>22.002961173333333</v>
      </c>
      <c r="J23" s="331">
        <f t="shared" si="12"/>
        <v>2.0707296666666668</v>
      </c>
      <c r="K23" s="331">
        <f t="shared" si="12"/>
        <v>3915.1161718400003</v>
      </c>
    </row>
    <row r="24" spans="1:23">
      <c r="A24" s="309" t="s">
        <v>109</v>
      </c>
      <c r="B24" s="301">
        <f>IFERROR(B21/B20-1,"N/A")</f>
        <v>0.11862499322127973</v>
      </c>
      <c r="C24" s="301">
        <f t="shared" ref="C24:K24" si="13">IFERROR(C21/C20-1,"N/A")</f>
        <v>0.17606334082912589</v>
      </c>
      <c r="D24" s="301">
        <f t="shared" si="13"/>
        <v>0.18498507975267953</v>
      </c>
      <c r="E24" s="301">
        <f t="shared" si="13"/>
        <v>-5.1366391028925262E-3</v>
      </c>
      <c r="F24" s="301" t="str">
        <f t="shared" si="13"/>
        <v>N/A</v>
      </c>
      <c r="G24" s="301">
        <f t="shared" si="13"/>
        <v>0.13225204859416229</v>
      </c>
      <c r="H24" s="301">
        <f t="shared" si="13"/>
        <v>0.22241144695003179</v>
      </c>
      <c r="I24" s="301">
        <f t="shared" si="13"/>
        <v>0.13231552127563551</v>
      </c>
      <c r="J24" s="301">
        <f t="shared" si="13"/>
        <v>0.19225440753489886</v>
      </c>
      <c r="K24" s="301">
        <f t="shared" si="13"/>
        <v>0.10482800106820434</v>
      </c>
    </row>
    <row r="25" spans="1:23">
      <c r="A25" s="310" t="s">
        <v>402</v>
      </c>
      <c r="B25" s="303">
        <f>IFERROR(((B21/B16)^(1/5))-1,"N/A")</f>
        <v>2.3802557260107937E-2</v>
      </c>
      <c r="C25" s="303">
        <f t="shared" ref="C25:K25" si="14">IFERROR(((C21/C16)^(1/5))-1,"N/A")</f>
        <v>9.8057274874189915E-2</v>
      </c>
      <c r="D25" s="303">
        <f t="shared" si="14"/>
        <v>1.6569570914252152E-2</v>
      </c>
      <c r="E25" s="303">
        <f t="shared" si="14"/>
        <v>0.11363634068441986</v>
      </c>
      <c r="F25" s="303">
        <f t="shared" si="14"/>
        <v>-1</v>
      </c>
      <c r="G25" s="303">
        <f t="shared" si="14"/>
        <v>7.2947119073456079E-2</v>
      </c>
      <c r="H25" s="303">
        <f t="shared" si="14"/>
        <v>-7.7202777671470102E-4</v>
      </c>
      <c r="I25" s="303">
        <f t="shared" si="14"/>
        <v>5.9620462473591207E-2</v>
      </c>
      <c r="J25" s="303">
        <f t="shared" si="14"/>
        <v>3.2772342193366333E-2</v>
      </c>
      <c r="K25" s="303">
        <f t="shared" si="14"/>
        <v>6.7984636982559854E-2</v>
      </c>
    </row>
    <row r="26" spans="1:23">
      <c r="A26" s="310" t="s">
        <v>403</v>
      </c>
      <c r="B26" s="303">
        <f>IFERROR(((B21/B11)^(1/10))-1,"N/A")</f>
        <v>4.6357046873104046E-2</v>
      </c>
      <c r="C26" s="303">
        <f t="shared" ref="C26:K26" si="15">IFERROR(((C21/C11)^(1/10))-1,"N/A")</f>
        <v>6.1609184046783172E-2</v>
      </c>
      <c r="D26" s="303">
        <f t="shared" si="15"/>
        <v>3.1385665030869259E-2</v>
      </c>
      <c r="E26" s="303">
        <f t="shared" si="15"/>
        <v>7.6284279267878841E-2</v>
      </c>
      <c r="F26" s="303">
        <f t="shared" si="15"/>
        <v>-1</v>
      </c>
      <c r="G26" s="303">
        <f t="shared" si="15"/>
        <v>6.8449550316013408E-2</v>
      </c>
      <c r="H26" s="303">
        <f t="shared" si="15"/>
        <v>7.5023096656688049E-2</v>
      </c>
      <c r="I26" s="303">
        <f t="shared" si="15"/>
        <v>8.3079337918472662E-2</v>
      </c>
      <c r="J26" s="303">
        <f t="shared" si="15"/>
        <v>0.10822573145578596</v>
      </c>
      <c r="K26" s="303">
        <f t="shared" si="15"/>
        <v>6.2289339793775156E-2</v>
      </c>
    </row>
    <row r="28" spans="1:23" s="117" customFormat="1" ht="10.15" customHeight="1">
      <c r="A28" s="71" t="s">
        <v>467</v>
      </c>
      <c r="B28" s="71"/>
      <c r="C28" s="71"/>
      <c r="D28" s="71"/>
      <c r="E28" s="71"/>
    </row>
  </sheetData>
  <hyperlinks>
    <hyperlink ref="A1" location="Contents!B3" display="Return to the Table of Contents" xr:uid="{4CAF9F75-F84D-4277-B7D4-4CB55709432B}"/>
  </hyperlinks>
  <pageMargins left="0.7" right="0.7" top="0.75" bottom="0.75" header="0.3" footer="0.3"/>
  <pageSetup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0"/>
  <dimension ref="A1:W28"/>
  <sheetViews>
    <sheetView showGridLines="0" workbookViewId="0">
      <selection activeCell="A3" sqref="A3"/>
    </sheetView>
  </sheetViews>
  <sheetFormatPr defaultColWidth="10.625" defaultRowHeight="12.75"/>
  <cols>
    <col min="1" max="1" width="10.625" style="35" customWidth="1"/>
    <col min="2" max="11" width="9.625" style="35" customWidth="1"/>
    <col min="12" max="12" width="2.625" style="35" customWidth="1"/>
    <col min="13" max="13" width="10.625" style="35" customWidth="1"/>
    <col min="14" max="23" width="9.625" style="35" customWidth="1"/>
    <col min="24" max="24" width="2.625" style="35" customWidth="1"/>
    <col min="25" max="16384" width="10.625" style="35"/>
  </cols>
  <sheetData>
    <row r="1" spans="1:23">
      <c r="A1" s="12" t="s">
        <v>48</v>
      </c>
    </row>
    <row r="3" spans="1:23" s="34" customFormat="1">
      <c r="A3" s="3" t="s">
        <v>371</v>
      </c>
      <c r="B3" s="4"/>
      <c r="C3" s="4"/>
      <c r="D3" s="4"/>
      <c r="E3" s="4"/>
      <c r="F3" s="4"/>
      <c r="G3" s="4"/>
      <c r="H3" s="4"/>
      <c r="I3" s="4"/>
      <c r="J3" s="4"/>
      <c r="K3" s="4"/>
    </row>
    <row r="4" spans="1:23">
      <c r="A4" s="32"/>
      <c r="B4" s="1"/>
      <c r="C4" s="1"/>
      <c r="D4" s="1"/>
      <c r="E4" s="1"/>
      <c r="F4" s="1"/>
      <c r="G4" s="1"/>
      <c r="H4" s="1"/>
      <c r="I4" s="1"/>
      <c r="J4" s="1"/>
      <c r="K4" s="1"/>
    </row>
    <row r="5" spans="1:23">
      <c r="A5" s="32"/>
      <c r="B5" s="1"/>
      <c r="C5" s="1"/>
      <c r="D5" s="1"/>
      <c r="E5" s="1"/>
      <c r="F5" s="1"/>
      <c r="G5" s="1"/>
      <c r="H5" s="1"/>
      <c r="I5" s="1"/>
      <c r="J5" s="1"/>
      <c r="K5" s="1"/>
    </row>
    <row r="6" spans="1:23" ht="38.25">
      <c r="A6" s="326" t="s">
        <v>422</v>
      </c>
      <c r="B6" s="298" t="s">
        <v>73</v>
      </c>
      <c r="C6" s="298" t="s">
        <v>74</v>
      </c>
      <c r="D6" s="298" t="s">
        <v>75</v>
      </c>
      <c r="E6" s="298" t="s">
        <v>77</v>
      </c>
      <c r="F6" s="298" t="s">
        <v>76</v>
      </c>
      <c r="G6" s="298" t="s">
        <v>29</v>
      </c>
      <c r="H6" s="298" t="s">
        <v>30</v>
      </c>
      <c r="I6" s="298" t="s">
        <v>31</v>
      </c>
      <c r="J6" s="298" t="s">
        <v>5</v>
      </c>
      <c r="K6" s="298" t="s">
        <v>0</v>
      </c>
      <c r="M6" s="326" t="s">
        <v>416</v>
      </c>
      <c r="N6" s="298" t="str">
        <f>B6</f>
        <v>Agriculture</v>
      </c>
      <c r="O6" s="298" t="str">
        <f t="shared" ref="O6:V6" si="0">C6</f>
        <v>Currency</v>
      </c>
      <c r="P6" s="298" t="str">
        <f t="shared" si="0"/>
        <v>Energy</v>
      </c>
      <c r="Q6" s="298" t="str">
        <f t="shared" si="0"/>
        <v>Equity
Index</v>
      </c>
      <c r="R6" s="298" t="str">
        <f t="shared" si="0"/>
        <v>Individual Equity</v>
      </c>
      <c r="S6" s="298" t="str">
        <f t="shared" si="0"/>
        <v>Interest Rates</v>
      </c>
      <c r="T6" s="298" t="str">
        <f t="shared" si="0"/>
        <v>Precious Metals</v>
      </c>
      <c r="U6" s="298" t="str">
        <f t="shared" si="0"/>
        <v>Non-Precious Metals</v>
      </c>
      <c r="V6" s="298" t="str">
        <f t="shared" si="0"/>
        <v>Other</v>
      </c>
      <c r="W6" s="298" t="str">
        <f>K6</f>
        <v>Total</v>
      </c>
    </row>
    <row r="7" spans="1:23">
      <c r="A7" s="5">
        <v>2010</v>
      </c>
      <c r="B7" s="85">
        <v>56.049027000000002</v>
      </c>
      <c r="C7" s="85">
        <v>11.927168999999999</v>
      </c>
      <c r="D7" s="85">
        <v>71.270309999999995</v>
      </c>
      <c r="E7" s="85">
        <v>328.317452</v>
      </c>
      <c r="F7" s="85">
        <v>3610.4369310000002</v>
      </c>
      <c r="G7" s="85">
        <v>268.728971</v>
      </c>
      <c r="H7" s="85">
        <v>9.4021889999999999</v>
      </c>
      <c r="I7" s="85">
        <v>1.8345E-2</v>
      </c>
      <c r="J7" s="85">
        <v>0.32499400000000001</v>
      </c>
      <c r="K7" s="85">
        <v>4356.4753880000007</v>
      </c>
    </row>
    <row r="8" spans="1:23">
      <c r="A8" s="312">
        <v>2011</v>
      </c>
      <c r="B8" s="305">
        <v>68.070699000000005</v>
      </c>
      <c r="C8" s="305">
        <v>10.936590000000001</v>
      </c>
      <c r="D8" s="305">
        <v>74.240633000000003</v>
      </c>
      <c r="E8" s="305">
        <v>398.69598200000001</v>
      </c>
      <c r="F8" s="305">
        <v>4224.6045290000002</v>
      </c>
      <c r="G8" s="305">
        <v>274.011459</v>
      </c>
      <c r="H8" s="305">
        <v>12.416888</v>
      </c>
      <c r="I8" s="305">
        <v>1.6213999999999999E-2</v>
      </c>
      <c r="J8" s="305">
        <v>0.23652799999999999</v>
      </c>
      <c r="K8" s="305">
        <v>5063.2295220000005</v>
      </c>
      <c r="M8" s="312">
        <f t="shared" ref="M8:M21" si="1">A8</f>
        <v>2011</v>
      </c>
      <c r="N8" s="306">
        <f t="shared" ref="N8:N21" si="2">B8/B7-1</f>
        <v>0.21448493655384948</v>
      </c>
      <c r="O8" s="306">
        <f t="shared" ref="O8:O21" si="3">C8/C7-1</f>
        <v>-8.3052315264418475E-2</v>
      </c>
      <c r="P8" s="306">
        <f t="shared" ref="P8:P21" si="4">D8/D7-1</f>
        <v>4.1676863759958493E-2</v>
      </c>
      <c r="Q8" s="306">
        <f t="shared" ref="Q8:Q21" si="5">E8/E7-1</f>
        <v>0.21436122134622315</v>
      </c>
      <c r="R8" s="306">
        <f t="shared" ref="R8:R21" si="6">F8/F7-1</f>
        <v>0.17010893964844609</v>
      </c>
      <c r="S8" s="306">
        <f t="shared" ref="S8:S21" si="7">G8/G7-1</f>
        <v>1.9657307436346416E-2</v>
      </c>
      <c r="T8" s="306">
        <f t="shared" ref="T8:T21" si="8">I8/I7-1</f>
        <v>-0.1161624420823113</v>
      </c>
      <c r="U8" s="306">
        <f t="shared" ref="U8:U21" si="9">H8/H7-1</f>
        <v>0.32063799185487563</v>
      </c>
      <c r="V8" s="306">
        <f t="shared" ref="V8:V21" si="10">J8/J7-1</f>
        <v>-0.27220810230342718</v>
      </c>
      <c r="W8" s="306">
        <f t="shared" ref="W8:W21" si="11">K8/K7-1</f>
        <v>0.16223071888498852</v>
      </c>
    </row>
    <row r="9" spans="1:23">
      <c r="A9" s="5">
        <v>2012</v>
      </c>
      <c r="B9" s="85">
        <v>70.613181999999995</v>
      </c>
      <c r="C9" s="85">
        <v>11.041454</v>
      </c>
      <c r="D9" s="85">
        <v>84.259777999999997</v>
      </c>
      <c r="E9" s="85">
        <v>381.60677199999998</v>
      </c>
      <c r="F9" s="85">
        <v>3681.820659</v>
      </c>
      <c r="G9" s="85">
        <v>227.83325099999999</v>
      </c>
      <c r="H9" s="85">
        <v>11.496646999999999</v>
      </c>
      <c r="I9" s="85">
        <v>3.6810000000000002E-2</v>
      </c>
      <c r="J9" s="85">
        <v>0.15581100000000001</v>
      </c>
      <c r="K9" s="85">
        <v>4468.8643639999991</v>
      </c>
      <c r="M9" s="5">
        <f t="shared" si="1"/>
        <v>2012</v>
      </c>
      <c r="N9" s="75">
        <f t="shared" si="2"/>
        <v>3.7350622769423802E-2</v>
      </c>
      <c r="O9" s="75">
        <f t="shared" si="3"/>
        <v>9.5883634661260153E-3</v>
      </c>
      <c r="P9" s="75">
        <f t="shared" si="4"/>
        <v>0.13495500503073554</v>
      </c>
      <c r="Q9" s="75">
        <f t="shared" si="5"/>
        <v>-4.2862759524875393E-2</v>
      </c>
      <c r="R9" s="75">
        <f t="shared" si="6"/>
        <v>-0.12848158124009812</v>
      </c>
      <c r="S9" s="75">
        <f t="shared" si="7"/>
        <v>-0.16852655786194692</v>
      </c>
      <c r="T9" s="75">
        <f t="shared" si="8"/>
        <v>1.2702602689034173</v>
      </c>
      <c r="U9" s="75">
        <f t="shared" si="9"/>
        <v>-7.4112048042955792E-2</v>
      </c>
      <c r="V9" s="75">
        <f t="shared" si="10"/>
        <v>-0.34125769464925926</v>
      </c>
      <c r="W9" s="75">
        <f t="shared" si="11"/>
        <v>-0.11738854725377412</v>
      </c>
    </row>
    <row r="10" spans="1:23">
      <c r="A10" s="312">
        <v>2013</v>
      </c>
      <c r="B10" s="305">
        <v>61.930016999999999</v>
      </c>
      <c r="C10" s="305">
        <v>16.259958999999998</v>
      </c>
      <c r="D10" s="305">
        <v>119.48579100000001</v>
      </c>
      <c r="E10" s="305">
        <v>1930.1709080000001</v>
      </c>
      <c r="F10" s="305">
        <v>2273.7725879999998</v>
      </c>
      <c r="G10" s="305">
        <v>285.91603300000003</v>
      </c>
      <c r="H10" s="305">
        <v>13.111452</v>
      </c>
      <c r="I10" s="305">
        <v>5.5178999999999999E-2</v>
      </c>
      <c r="J10" s="305">
        <v>0.120043</v>
      </c>
      <c r="K10" s="305">
        <v>4700.8219700000009</v>
      </c>
      <c r="M10" s="312">
        <f t="shared" si="1"/>
        <v>2013</v>
      </c>
      <c r="N10" s="306">
        <f t="shared" si="2"/>
        <v>-0.12296804582464493</v>
      </c>
      <c r="O10" s="306">
        <f t="shared" si="3"/>
        <v>0.47262842375650882</v>
      </c>
      <c r="P10" s="306">
        <f t="shared" si="4"/>
        <v>0.41806439366597914</v>
      </c>
      <c r="Q10" s="306">
        <f t="shared" si="5"/>
        <v>4.0580101026089759</v>
      </c>
      <c r="R10" s="306">
        <f t="shared" si="6"/>
        <v>-0.3824325521011207</v>
      </c>
      <c r="S10" s="306">
        <f t="shared" si="7"/>
        <v>0.2549354922736895</v>
      </c>
      <c r="T10" s="306">
        <f t="shared" si="8"/>
        <v>0.49902200488997539</v>
      </c>
      <c r="U10" s="306">
        <f t="shared" si="9"/>
        <v>0.1404587789813847</v>
      </c>
      <c r="V10" s="306">
        <f t="shared" si="10"/>
        <v>-0.22956017225998171</v>
      </c>
      <c r="W10" s="306">
        <f t="shared" si="11"/>
        <v>5.1905268790118475E-2</v>
      </c>
    </row>
    <row r="11" spans="1:23">
      <c r="A11" s="5">
        <v>2014</v>
      </c>
      <c r="B11" s="85">
        <v>69.046820999999994</v>
      </c>
      <c r="C11" s="85">
        <v>18.807178</v>
      </c>
      <c r="D11" s="85">
        <v>104.609105</v>
      </c>
      <c r="E11" s="85">
        <v>2054.2442799999999</v>
      </c>
      <c r="F11" s="85">
        <v>2342.9286590000002</v>
      </c>
      <c r="G11" s="85">
        <v>364.94347099999999</v>
      </c>
      <c r="H11" s="85">
        <v>10.759537999999999</v>
      </c>
      <c r="I11" s="85">
        <v>4.9926999999999999E-2</v>
      </c>
      <c r="J11" s="85">
        <v>0.12509100000000001</v>
      </c>
      <c r="K11" s="85">
        <v>4965.5140700000002</v>
      </c>
      <c r="M11" s="5">
        <f t="shared" si="1"/>
        <v>2014</v>
      </c>
      <c r="N11" s="75">
        <f t="shared" si="2"/>
        <v>0.11491687463932054</v>
      </c>
      <c r="O11" s="75">
        <f t="shared" si="3"/>
        <v>0.15665593006722855</v>
      </c>
      <c r="P11" s="75">
        <f t="shared" si="4"/>
        <v>-0.12450590045472443</v>
      </c>
      <c r="Q11" s="75">
        <f t="shared" si="5"/>
        <v>6.4281028941920004E-2</v>
      </c>
      <c r="R11" s="75">
        <f t="shared" si="6"/>
        <v>3.0414682349930944E-2</v>
      </c>
      <c r="S11" s="75">
        <f t="shared" si="7"/>
        <v>0.27640086206708081</v>
      </c>
      <c r="T11" s="75">
        <f t="shared" si="8"/>
        <v>-9.5181137751680911E-2</v>
      </c>
      <c r="U11" s="75">
        <f t="shared" si="9"/>
        <v>-0.17937860734264988</v>
      </c>
      <c r="V11" s="75">
        <f t="shared" si="10"/>
        <v>4.205159817731996E-2</v>
      </c>
      <c r="W11" s="75">
        <f t="shared" si="11"/>
        <v>5.6307620601083741E-2</v>
      </c>
    </row>
    <row r="12" spans="1:23">
      <c r="A12" s="312">
        <v>2015</v>
      </c>
      <c r="B12" s="305">
        <v>75.074685000000002</v>
      </c>
      <c r="C12" s="305">
        <v>24.715153999999998</v>
      </c>
      <c r="D12" s="305">
        <v>117.382304</v>
      </c>
      <c r="E12" s="305">
        <v>2105.3314190000001</v>
      </c>
      <c r="F12" s="305">
        <v>2180.279634</v>
      </c>
      <c r="G12" s="305">
        <v>388.15515900000003</v>
      </c>
      <c r="H12" s="305">
        <v>9.0690749999999998</v>
      </c>
      <c r="I12" s="305">
        <v>0.117562</v>
      </c>
      <c r="J12" s="305">
        <v>0.113855</v>
      </c>
      <c r="K12" s="305">
        <v>4900.2388470000005</v>
      </c>
      <c r="M12" s="312">
        <f t="shared" si="1"/>
        <v>2015</v>
      </c>
      <c r="N12" s="306">
        <f t="shared" si="2"/>
        <v>8.7301108330534172E-2</v>
      </c>
      <c r="O12" s="306">
        <f t="shared" si="3"/>
        <v>0.31413410347900128</v>
      </c>
      <c r="P12" s="306">
        <f t="shared" si="4"/>
        <v>0.12210408453451538</v>
      </c>
      <c r="Q12" s="306">
        <f t="shared" si="5"/>
        <v>2.486906717832027E-2</v>
      </c>
      <c r="R12" s="306">
        <f t="shared" si="6"/>
        <v>-6.9421245233058593E-2</v>
      </c>
      <c r="S12" s="306">
        <f t="shared" si="7"/>
        <v>6.360351628266292E-2</v>
      </c>
      <c r="T12" s="306">
        <f t="shared" si="8"/>
        <v>1.3546778296312616</v>
      </c>
      <c r="U12" s="306">
        <f t="shared" si="9"/>
        <v>-0.15711297269455249</v>
      </c>
      <c r="V12" s="306">
        <f t="shared" si="10"/>
        <v>-8.9822609140545739E-2</v>
      </c>
      <c r="W12" s="306">
        <f t="shared" si="11"/>
        <v>-1.3145713027855721E-2</v>
      </c>
    </row>
    <row r="13" spans="1:23">
      <c r="A13" s="5">
        <v>2016</v>
      </c>
      <c r="B13" s="85">
        <v>76.045890999999997</v>
      </c>
      <c r="C13" s="85">
        <v>23.523555999999999</v>
      </c>
      <c r="D13" s="85">
        <v>126.29410300000001</v>
      </c>
      <c r="E13" s="85">
        <v>2250.9795880000001</v>
      </c>
      <c r="F13" s="85">
        <v>1975.5425290000001</v>
      </c>
      <c r="G13" s="85">
        <v>454.320583</v>
      </c>
      <c r="H13" s="85">
        <v>11.660726</v>
      </c>
      <c r="I13" s="85">
        <v>0.121098</v>
      </c>
      <c r="J13" s="85">
        <v>7.2989999999999999E-2</v>
      </c>
      <c r="K13" s="85">
        <v>4918.5610639999995</v>
      </c>
      <c r="M13" s="5">
        <f t="shared" si="1"/>
        <v>2016</v>
      </c>
      <c r="N13" s="75">
        <f t="shared" si="2"/>
        <v>1.2936531135628426E-2</v>
      </c>
      <c r="O13" s="75">
        <f t="shared" si="3"/>
        <v>-4.8213254103130376E-2</v>
      </c>
      <c r="P13" s="75">
        <f t="shared" si="4"/>
        <v>7.5921145660933664E-2</v>
      </c>
      <c r="Q13" s="75">
        <f t="shared" si="5"/>
        <v>6.9180637160291214E-2</v>
      </c>
      <c r="R13" s="75">
        <f t="shared" si="6"/>
        <v>-9.3904057904895311E-2</v>
      </c>
      <c r="S13" s="75">
        <f t="shared" si="7"/>
        <v>0.17046127680090928</v>
      </c>
      <c r="T13" s="75">
        <f t="shared" si="8"/>
        <v>3.0077746210510181E-2</v>
      </c>
      <c r="U13" s="75">
        <f t="shared" si="9"/>
        <v>0.28576795318155379</v>
      </c>
      <c r="V13" s="75">
        <f t="shared" si="10"/>
        <v>-0.35892143515875452</v>
      </c>
      <c r="W13" s="75">
        <f t="shared" si="11"/>
        <v>3.7390457020713974E-3</v>
      </c>
    </row>
    <row r="14" spans="1:23">
      <c r="A14" s="312">
        <v>2017</v>
      </c>
      <c r="B14" s="305">
        <v>70.470827999999997</v>
      </c>
      <c r="C14" s="305">
        <v>26.740677999999999</v>
      </c>
      <c r="D14" s="305">
        <v>131.63625300000001</v>
      </c>
      <c r="E14" s="305">
        <v>2269.1054469999999</v>
      </c>
      <c r="F14" s="305">
        <v>2092.0850620000001</v>
      </c>
      <c r="G14" s="305">
        <v>531.15093200000001</v>
      </c>
      <c r="H14" s="305">
        <v>11.828870999999999</v>
      </c>
      <c r="I14" s="305">
        <v>0.164464</v>
      </c>
      <c r="J14" s="305">
        <v>8.7315000000000004E-2</v>
      </c>
      <c r="K14" s="305">
        <v>5133.2698500000006</v>
      </c>
      <c r="M14" s="312">
        <f t="shared" si="1"/>
        <v>2017</v>
      </c>
      <c r="N14" s="306">
        <f t="shared" si="2"/>
        <v>-7.331182430356431E-2</v>
      </c>
      <c r="O14" s="306">
        <f t="shared" si="3"/>
        <v>0.1367617208894778</v>
      </c>
      <c r="P14" s="306">
        <f t="shared" si="4"/>
        <v>4.2299282968105034E-2</v>
      </c>
      <c r="Q14" s="306">
        <f t="shared" si="5"/>
        <v>8.052431526535786E-3</v>
      </c>
      <c r="R14" s="306">
        <f t="shared" si="6"/>
        <v>5.8992672285821612E-2</v>
      </c>
      <c r="S14" s="306">
        <f t="shared" si="7"/>
        <v>0.16911042967208023</v>
      </c>
      <c r="T14" s="306">
        <f t="shared" si="8"/>
        <v>0.358106657417959</v>
      </c>
      <c r="U14" s="306">
        <f t="shared" si="9"/>
        <v>1.4419771118882263E-2</v>
      </c>
      <c r="V14" s="306">
        <f t="shared" si="10"/>
        <v>0.19625976161117964</v>
      </c>
      <c r="W14" s="306">
        <f t="shared" si="11"/>
        <v>4.3652764132888544E-2</v>
      </c>
    </row>
    <row r="15" spans="1:23">
      <c r="A15" s="5">
        <v>2018</v>
      </c>
      <c r="B15" s="85">
        <v>79.207201999999995</v>
      </c>
      <c r="C15" s="85">
        <v>27.760411000000001</v>
      </c>
      <c r="D15" s="85">
        <v>117.01020200000001</v>
      </c>
      <c r="E15" s="85">
        <v>2781.8725399999998</v>
      </c>
      <c r="F15" s="85">
        <v>2565.6661100000001</v>
      </c>
      <c r="G15" s="85">
        <v>607.70873200000005</v>
      </c>
      <c r="H15" s="85">
        <v>14.392636</v>
      </c>
      <c r="I15" s="85">
        <v>0.36478100000000002</v>
      </c>
      <c r="J15" s="85">
        <v>8.1021999999999997E-2</v>
      </c>
      <c r="K15" s="85">
        <v>6194.0636360000008</v>
      </c>
      <c r="M15" s="5">
        <f t="shared" si="1"/>
        <v>2018</v>
      </c>
      <c r="N15" s="75">
        <f t="shared" si="2"/>
        <v>0.12397149640415739</v>
      </c>
      <c r="O15" s="75">
        <f t="shared" si="3"/>
        <v>3.813414902943002E-2</v>
      </c>
      <c r="P15" s="75">
        <f t="shared" si="4"/>
        <v>-0.11110959683727861</v>
      </c>
      <c r="Q15" s="75">
        <f t="shared" si="5"/>
        <v>0.22597763963677098</v>
      </c>
      <c r="R15" s="75">
        <f t="shared" si="6"/>
        <v>0.22636796973602213</v>
      </c>
      <c r="S15" s="75">
        <f t="shared" si="7"/>
        <v>0.1441356785569945</v>
      </c>
      <c r="T15" s="75">
        <f t="shared" si="8"/>
        <v>1.2179990757855825</v>
      </c>
      <c r="U15" s="75">
        <f t="shared" si="9"/>
        <v>0.21673792875076581</v>
      </c>
      <c r="V15" s="75">
        <f t="shared" si="10"/>
        <v>-7.2072381606825942E-2</v>
      </c>
      <c r="W15" s="75">
        <f t="shared" si="11"/>
        <v>0.20665069575487061</v>
      </c>
    </row>
    <row r="16" spans="1:23">
      <c r="A16" s="312">
        <v>2019</v>
      </c>
      <c r="B16" s="305">
        <v>77.604097999999993</v>
      </c>
      <c r="C16" s="305">
        <v>20.427182999999999</v>
      </c>
      <c r="D16" s="305">
        <v>89.672349999999994</v>
      </c>
      <c r="E16" s="305">
        <v>2422.8665580000002</v>
      </c>
      <c r="F16" s="305">
        <v>2640.9580110000002</v>
      </c>
      <c r="G16" s="305">
        <v>696.38916200000006</v>
      </c>
      <c r="H16" s="305">
        <v>19.201892999999998</v>
      </c>
      <c r="I16" s="305">
        <v>0.72110600000000002</v>
      </c>
      <c r="J16" s="305">
        <v>0.150172</v>
      </c>
      <c r="K16" s="305">
        <v>5967.9905330000001</v>
      </c>
      <c r="M16" s="312">
        <f t="shared" si="1"/>
        <v>2019</v>
      </c>
      <c r="N16" s="306">
        <f t="shared" si="2"/>
        <v>-2.0239371667238104E-2</v>
      </c>
      <c r="O16" s="306">
        <f t="shared" si="3"/>
        <v>-0.26416136274063096</v>
      </c>
      <c r="P16" s="306">
        <f t="shared" si="4"/>
        <v>-0.23363648239834689</v>
      </c>
      <c r="Q16" s="306">
        <f t="shared" si="5"/>
        <v>-0.12905191623193479</v>
      </c>
      <c r="R16" s="306">
        <f t="shared" si="6"/>
        <v>2.9345946733497552E-2</v>
      </c>
      <c r="S16" s="306">
        <f t="shared" si="7"/>
        <v>0.14592587753042197</v>
      </c>
      <c r="T16" s="306">
        <f t="shared" si="8"/>
        <v>0.97681896809318469</v>
      </c>
      <c r="U16" s="306">
        <f t="shared" si="9"/>
        <v>0.33414705964911495</v>
      </c>
      <c r="V16" s="306">
        <f t="shared" si="10"/>
        <v>0.85347189652193234</v>
      </c>
      <c r="W16" s="306">
        <f t="shared" si="11"/>
        <v>-3.6498350079269493E-2</v>
      </c>
    </row>
    <row r="17" spans="1:23">
      <c r="A17" s="5">
        <v>2020</v>
      </c>
      <c r="B17" s="85">
        <v>75.630720999999994</v>
      </c>
      <c r="C17" s="85">
        <v>21.312687</v>
      </c>
      <c r="D17" s="85">
        <v>108.874312</v>
      </c>
      <c r="E17" s="85">
        <v>3212.1221930000002</v>
      </c>
      <c r="F17" s="85">
        <v>4438.2971189999998</v>
      </c>
      <c r="G17" s="85">
        <v>459.56603899999999</v>
      </c>
      <c r="H17" s="85">
        <v>17.480456</v>
      </c>
      <c r="I17" s="85">
        <v>0.44503599999999999</v>
      </c>
      <c r="J17" s="85">
        <v>3.2222000000000001E-2</v>
      </c>
      <c r="K17" s="85">
        <v>8333.7607850000004</v>
      </c>
      <c r="M17" s="5">
        <f t="shared" si="1"/>
        <v>2020</v>
      </c>
      <c r="N17" s="75">
        <f t="shared" si="2"/>
        <v>-2.5428773104224422E-2</v>
      </c>
      <c r="O17" s="75">
        <f t="shared" si="3"/>
        <v>4.3349295886760286E-2</v>
      </c>
      <c r="P17" s="75">
        <f t="shared" si="4"/>
        <v>0.21413470261457412</v>
      </c>
      <c r="Q17" s="75">
        <f t="shared" si="5"/>
        <v>0.32575282876969736</v>
      </c>
      <c r="R17" s="75">
        <f t="shared" si="6"/>
        <v>0.68056330335953974</v>
      </c>
      <c r="S17" s="75">
        <f t="shared" si="7"/>
        <v>-0.34007295909065294</v>
      </c>
      <c r="T17" s="75">
        <f t="shared" si="8"/>
        <v>-0.38284246698820978</v>
      </c>
      <c r="U17" s="75">
        <f t="shared" si="9"/>
        <v>-8.9649338218893204E-2</v>
      </c>
      <c r="V17" s="75">
        <f t="shared" si="10"/>
        <v>-0.78543270383293828</v>
      </c>
      <c r="W17" s="75">
        <f t="shared" si="11"/>
        <v>0.39640985335323098</v>
      </c>
    </row>
    <row r="18" spans="1:23">
      <c r="A18" s="312">
        <v>2021</v>
      </c>
      <c r="B18" s="305">
        <v>82.596888000000007</v>
      </c>
      <c r="C18" s="305">
        <v>21.272870000000001</v>
      </c>
      <c r="D18" s="305">
        <v>101.751238</v>
      </c>
      <c r="E18" s="305">
        <v>3395.0706730000002</v>
      </c>
      <c r="F18" s="305">
        <v>6668.7847190000002</v>
      </c>
      <c r="G18" s="305">
        <v>499.91346900000002</v>
      </c>
      <c r="H18" s="305">
        <v>12.43477</v>
      </c>
      <c r="I18" s="305">
        <v>0.76388999999999996</v>
      </c>
      <c r="J18" s="305">
        <v>8.5457000000000005E-2</v>
      </c>
      <c r="K18" s="305">
        <v>10782.673973999999</v>
      </c>
      <c r="M18" s="312">
        <f t="shared" si="1"/>
        <v>2021</v>
      </c>
      <c r="N18" s="306">
        <f t="shared" si="2"/>
        <v>9.2107637053995717E-2</v>
      </c>
      <c r="O18" s="306">
        <f t="shared" si="3"/>
        <v>-1.8682299420996751E-3</v>
      </c>
      <c r="P18" s="306">
        <f t="shared" si="4"/>
        <v>-6.5424744084720432E-2</v>
      </c>
      <c r="Q18" s="306">
        <f t="shared" si="5"/>
        <v>5.6955641475498586E-2</v>
      </c>
      <c r="R18" s="306">
        <f t="shared" si="6"/>
        <v>0.50255481780421118</v>
      </c>
      <c r="S18" s="306">
        <f t="shared" si="7"/>
        <v>8.7794629228466592E-2</v>
      </c>
      <c r="T18" s="306">
        <f t="shared" si="8"/>
        <v>0.71646788125005623</v>
      </c>
      <c r="U18" s="306">
        <f t="shared" si="9"/>
        <v>-0.28864727556306313</v>
      </c>
      <c r="V18" s="306">
        <f t="shared" si="10"/>
        <v>1.6521320836695428</v>
      </c>
      <c r="W18" s="306">
        <f t="shared" si="11"/>
        <v>0.29385450964801096</v>
      </c>
    </row>
    <row r="19" spans="1:23">
      <c r="A19" s="5">
        <v>2022</v>
      </c>
      <c r="B19" s="85">
        <v>82.538927999999999</v>
      </c>
      <c r="C19" s="85">
        <v>20.766221000000002</v>
      </c>
      <c r="D19" s="85">
        <v>121.156476</v>
      </c>
      <c r="E19" s="85">
        <v>5039.5414270000001</v>
      </c>
      <c r="F19" s="85">
        <v>5588.1925730000003</v>
      </c>
      <c r="G19" s="85">
        <v>574.75804800000003</v>
      </c>
      <c r="H19" s="85">
        <v>14.393071000000001</v>
      </c>
      <c r="I19" s="85">
        <v>1.111559</v>
      </c>
      <c r="J19" s="85">
        <v>5.7674000000000003E-2</v>
      </c>
      <c r="K19" s="85">
        <v>11442.515976999999</v>
      </c>
      <c r="M19" s="5">
        <f t="shared" si="1"/>
        <v>2022</v>
      </c>
      <c r="N19" s="75">
        <f t="shared" si="2"/>
        <v>-7.0172135298862681E-4</v>
      </c>
      <c r="O19" s="75">
        <f t="shared" si="3"/>
        <v>-2.3816673537703115E-2</v>
      </c>
      <c r="P19" s="75">
        <f t="shared" si="4"/>
        <v>0.19071254936475568</v>
      </c>
      <c r="Q19" s="75">
        <f t="shared" si="5"/>
        <v>0.48437010960566829</v>
      </c>
      <c r="R19" s="75">
        <f t="shared" si="6"/>
        <v>-0.16203734136465531</v>
      </c>
      <c r="S19" s="75">
        <f t="shared" si="7"/>
        <v>0.1497150679890964</v>
      </c>
      <c r="T19" s="75">
        <f t="shared" si="8"/>
        <v>0.45512966526594156</v>
      </c>
      <c r="U19" s="75">
        <f t="shared" si="9"/>
        <v>0.15748590444374932</v>
      </c>
      <c r="V19" s="75">
        <f t="shared" si="10"/>
        <v>-0.32511087447488207</v>
      </c>
      <c r="W19" s="75">
        <f t="shared" si="11"/>
        <v>6.1194653996871295E-2</v>
      </c>
    </row>
    <row r="20" spans="1:23">
      <c r="A20" s="312">
        <v>2023</v>
      </c>
      <c r="B20" s="305">
        <v>92.164456999999999</v>
      </c>
      <c r="C20" s="305">
        <v>19.823340000000002</v>
      </c>
      <c r="D20" s="305">
        <v>149.68699000000001</v>
      </c>
      <c r="E20" s="305">
        <v>5795.9194909999997</v>
      </c>
      <c r="F20" s="305">
        <v>5614.8620140000003</v>
      </c>
      <c r="G20" s="305">
        <v>729.06484699999999</v>
      </c>
      <c r="H20" s="305">
        <v>18.403058000000001</v>
      </c>
      <c r="I20" s="305">
        <v>1.5483210000000001</v>
      </c>
      <c r="J20" s="305">
        <v>0.467252</v>
      </c>
      <c r="K20" s="305">
        <v>12421.939770000001</v>
      </c>
      <c r="M20" s="312">
        <f t="shared" si="1"/>
        <v>2023</v>
      </c>
      <c r="N20" s="306">
        <f t="shared" si="2"/>
        <v>0.11661805202994646</v>
      </c>
      <c r="O20" s="306">
        <f t="shared" si="3"/>
        <v>-4.540455386658937E-2</v>
      </c>
      <c r="P20" s="306">
        <f t="shared" si="4"/>
        <v>0.23548484523435631</v>
      </c>
      <c r="Q20" s="306">
        <f t="shared" si="5"/>
        <v>0.15008866877204441</v>
      </c>
      <c r="R20" s="306">
        <f t="shared" si="6"/>
        <v>4.7724627688845445E-3</v>
      </c>
      <c r="S20" s="306">
        <f t="shared" si="7"/>
        <v>0.26847261997799809</v>
      </c>
      <c r="T20" s="306">
        <f t="shared" si="8"/>
        <v>0.39292741096064177</v>
      </c>
      <c r="U20" s="306">
        <f t="shared" si="9"/>
        <v>0.27860537893546145</v>
      </c>
      <c r="V20" s="306">
        <f t="shared" si="10"/>
        <v>7.1016055761695043</v>
      </c>
      <c r="W20" s="306">
        <f t="shared" si="11"/>
        <v>8.5595143145851038E-2</v>
      </c>
    </row>
    <row r="21" spans="1:23">
      <c r="A21" s="92">
        <v>2023</v>
      </c>
      <c r="B21" s="91">
        <v>99.042845</v>
      </c>
      <c r="C21" s="91">
        <v>45.332126000000002</v>
      </c>
      <c r="D21" s="91">
        <v>207.72305600000001</v>
      </c>
      <c r="E21" s="91">
        <v>6104.96533</v>
      </c>
      <c r="F21" s="91">
        <v>6519.4673540000003</v>
      </c>
      <c r="G21" s="91">
        <v>740.10099200000002</v>
      </c>
      <c r="H21" s="91">
        <v>26.313538999999999</v>
      </c>
      <c r="I21" s="91">
        <v>3.2333460000000001</v>
      </c>
      <c r="J21" s="91">
        <v>0.18078</v>
      </c>
      <c r="K21" s="91">
        <v>13746.359367999999</v>
      </c>
      <c r="M21" s="92">
        <f t="shared" si="1"/>
        <v>2023</v>
      </c>
      <c r="N21" s="74">
        <f t="shared" si="2"/>
        <v>7.4631677155109877E-2</v>
      </c>
      <c r="O21" s="74">
        <f t="shared" si="3"/>
        <v>1.2868056543448279</v>
      </c>
      <c r="P21" s="74">
        <f t="shared" si="4"/>
        <v>0.38771616691604271</v>
      </c>
      <c r="Q21" s="74">
        <f t="shared" si="5"/>
        <v>5.3321278785858128E-2</v>
      </c>
      <c r="R21" s="74">
        <f t="shared" si="6"/>
        <v>0.16110909542291019</v>
      </c>
      <c r="S21" s="74">
        <f t="shared" si="7"/>
        <v>1.5137398333512131E-2</v>
      </c>
      <c r="T21" s="74">
        <f t="shared" si="8"/>
        <v>1.0882917689548872</v>
      </c>
      <c r="U21" s="74">
        <f t="shared" si="9"/>
        <v>0.42984600711468701</v>
      </c>
      <c r="V21" s="74">
        <f t="shared" si="10"/>
        <v>-0.61309956939724175</v>
      </c>
      <c r="W21" s="74">
        <f t="shared" si="11"/>
        <v>0.10661938654690473</v>
      </c>
    </row>
    <row r="22" spans="1:23">
      <c r="A22" s="5"/>
      <c r="B22" s="8"/>
      <c r="C22" s="8"/>
      <c r="D22" s="8"/>
      <c r="E22" s="8"/>
      <c r="F22" s="8"/>
      <c r="G22" s="8"/>
      <c r="H22" s="8"/>
      <c r="I22" s="8"/>
      <c r="J22" s="8"/>
      <c r="K22" s="8"/>
    </row>
    <row r="23" spans="1:23">
      <c r="A23" s="309" t="s">
        <v>88</v>
      </c>
      <c r="B23" s="331">
        <f>AVERAGE(B$7:B$21)</f>
        <v>75.739085933333342</v>
      </c>
      <c r="C23" s="331">
        <f t="shared" ref="C23:K23" si="12">AVERAGE(C$7:C$21)</f>
        <v>21.376438400000005</v>
      </c>
      <c r="D23" s="331">
        <f t="shared" si="12"/>
        <v>115.00352673333333</v>
      </c>
      <c r="E23" s="331">
        <f t="shared" si="12"/>
        <v>2698.0540039999996</v>
      </c>
      <c r="F23" s="331">
        <f t="shared" si="12"/>
        <v>3761.1798993999996</v>
      </c>
      <c r="G23" s="331">
        <f t="shared" si="12"/>
        <v>473.50407653333332</v>
      </c>
      <c r="H23" s="331">
        <f t="shared" si="12"/>
        <v>14.157653933333332</v>
      </c>
      <c r="I23" s="331">
        <f t="shared" si="12"/>
        <v>0.58450920000000006</v>
      </c>
      <c r="J23" s="331">
        <f t="shared" si="12"/>
        <v>0.15274706666666668</v>
      </c>
      <c r="K23" s="331">
        <f t="shared" si="12"/>
        <v>7159.7519411999992</v>
      </c>
    </row>
    <row r="24" spans="1:23">
      <c r="A24" s="309" t="s">
        <v>109</v>
      </c>
      <c r="B24" s="301">
        <f>B21/B20-1</f>
        <v>7.4631677155109877E-2</v>
      </c>
      <c r="C24" s="301">
        <f t="shared" ref="C24:K24" si="13">C21/C20-1</f>
        <v>1.2868056543448279</v>
      </c>
      <c r="D24" s="301">
        <f t="shared" si="13"/>
        <v>0.38771616691604271</v>
      </c>
      <c r="E24" s="301">
        <f t="shared" si="13"/>
        <v>5.3321278785858128E-2</v>
      </c>
      <c r="F24" s="301">
        <f t="shared" si="13"/>
        <v>0.16110909542291019</v>
      </c>
      <c r="G24" s="301">
        <f t="shared" si="13"/>
        <v>1.5137398333512131E-2</v>
      </c>
      <c r="H24" s="301">
        <f t="shared" si="13"/>
        <v>0.42984600711468701</v>
      </c>
      <c r="I24" s="301">
        <f t="shared" si="13"/>
        <v>1.0882917689548872</v>
      </c>
      <c r="J24" s="301">
        <f t="shared" si="13"/>
        <v>-0.61309956939724175</v>
      </c>
      <c r="K24" s="301">
        <f t="shared" si="13"/>
        <v>0.10661938654690473</v>
      </c>
    </row>
    <row r="25" spans="1:23">
      <c r="A25" s="310" t="s">
        <v>402</v>
      </c>
      <c r="B25" s="303">
        <f>((B21/B16)^(1/5))-1</f>
        <v>4.9996110465062138E-2</v>
      </c>
      <c r="C25" s="303">
        <f t="shared" ref="C25:K25" si="14">((C21/C16)^(1/5))-1</f>
        <v>0.17284203150072996</v>
      </c>
      <c r="D25" s="303">
        <f t="shared" si="14"/>
        <v>0.18294684525986793</v>
      </c>
      <c r="E25" s="303">
        <f t="shared" si="14"/>
        <v>0.20301416573664843</v>
      </c>
      <c r="F25" s="303">
        <f t="shared" si="14"/>
        <v>0.19809187710707277</v>
      </c>
      <c r="G25" s="303">
        <f t="shared" si="14"/>
        <v>1.2250025920326424E-2</v>
      </c>
      <c r="H25" s="303">
        <f t="shared" si="14"/>
        <v>6.504275717221164E-2</v>
      </c>
      <c r="I25" s="303">
        <f t="shared" si="14"/>
        <v>0.34999019541231258</v>
      </c>
      <c r="J25" s="303">
        <f t="shared" si="14"/>
        <v>3.7796695394746394E-2</v>
      </c>
      <c r="K25" s="303">
        <f t="shared" si="14"/>
        <v>0.18160389409583555</v>
      </c>
    </row>
    <row r="26" spans="1:23">
      <c r="A26" s="310" t="s">
        <v>403</v>
      </c>
      <c r="B26" s="303">
        <f>((B21/B11)^(1/10))-1</f>
        <v>3.6735433055096633E-2</v>
      </c>
      <c r="C26" s="303">
        <f t="shared" ref="C26:K26" si="15">((C21/C11)^(1/10))-1</f>
        <v>9.1963810153439463E-2</v>
      </c>
      <c r="D26" s="303">
        <f t="shared" si="15"/>
        <v>7.1005057551607687E-2</v>
      </c>
      <c r="E26" s="303">
        <f t="shared" si="15"/>
        <v>0.11507251595037538</v>
      </c>
      <c r="F26" s="303">
        <f t="shared" si="15"/>
        <v>0.10775904558702254</v>
      </c>
      <c r="G26" s="303">
        <f t="shared" si="15"/>
        <v>7.3263942007404381E-2</v>
      </c>
      <c r="H26" s="303">
        <f t="shared" si="15"/>
        <v>9.3549795760504928E-2</v>
      </c>
      <c r="I26" s="303">
        <f t="shared" si="15"/>
        <v>0.51751038204767941</v>
      </c>
      <c r="J26" s="303">
        <f t="shared" si="15"/>
        <v>3.7510335492047409E-2</v>
      </c>
      <c r="K26" s="303">
        <f t="shared" si="15"/>
        <v>0.10719049208218956</v>
      </c>
    </row>
    <row r="28" spans="1:23" s="117" customFormat="1" ht="10.15" customHeight="1">
      <c r="A28" s="71" t="s">
        <v>467</v>
      </c>
      <c r="B28" s="71"/>
      <c r="C28" s="71"/>
      <c r="D28" s="71"/>
      <c r="E28" s="71"/>
    </row>
  </sheetData>
  <hyperlinks>
    <hyperlink ref="A1" location="Contents!B3" display="Return to the Table of Contents" xr:uid="{3D17461B-90BC-45C8-B590-0DF5CC22857D}"/>
  </hyperlinks>
  <pageMargins left="0.7" right="0.7" top="0.75" bottom="0.75" header="0.3" footer="0.3"/>
  <pageSetup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E3CDA-7BB3-4219-BFDE-EBCB47F955D3}">
  <dimension ref="A1:I28"/>
  <sheetViews>
    <sheetView showGridLines="0" zoomScaleNormal="100" workbookViewId="0">
      <selection activeCell="A3" sqref="A3"/>
    </sheetView>
  </sheetViews>
  <sheetFormatPr defaultColWidth="10.625" defaultRowHeight="12.75"/>
  <cols>
    <col min="1" max="1" width="10.625" style="35" customWidth="1"/>
    <col min="2" max="2" width="7.625" style="35" customWidth="1"/>
    <col min="3" max="3" width="11.75" style="35" customWidth="1"/>
    <col min="4" max="6" width="7.625" style="35" customWidth="1"/>
    <col min="7" max="7" width="2.625" style="35" customWidth="1"/>
    <col min="8" max="8" width="10.625" style="35" customWidth="1"/>
    <col min="9" max="9" width="7.625" style="35" customWidth="1"/>
    <col min="10" max="10" width="2.625" style="35" customWidth="1"/>
    <col min="11" max="16384" width="10.625" style="35"/>
  </cols>
  <sheetData>
    <row r="1" spans="1:9">
      <c r="A1" s="165" t="s">
        <v>48</v>
      </c>
      <c r="H1" s="165"/>
    </row>
    <row r="3" spans="1:9" s="34" customFormat="1">
      <c r="A3" s="26" t="s">
        <v>116</v>
      </c>
      <c r="B3" s="4"/>
      <c r="C3" s="4"/>
      <c r="D3" s="4"/>
      <c r="E3" s="4"/>
      <c r="F3" s="4"/>
      <c r="G3" s="4"/>
      <c r="H3" s="26"/>
      <c r="I3" s="4"/>
    </row>
    <row r="4" spans="1:9">
      <c r="A4" s="10"/>
      <c r="B4" s="1"/>
      <c r="C4" s="1"/>
      <c r="D4" s="1"/>
      <c r="E4" s="1"/>
      <c r="F4" s="1"/>
      <c r="G4" s="1"/>
      <c r="H4" s="10"/>
      <c r="I4" s="1"/>
    </row>
    <row r="23" spans="1:9">
      <c r="A23" s="102"/>
    </row>
    <row r="24" spans="1:9">
      <c r="A24" s="71" t="s">
        <v>260</v>
      </c>
      <c r="C24" s="71"/>
      <c r="D24" s="71"/>
      <c r="E24" s="71"/>
      <c r="F24" s="71"/>
      <c r="G24" s="71"/>
      <c r="H24" s="71"/>
      <c r="I24" s="71"/>
    </row>
    <row r="25" spans="1:9">
      <c r="A25" s="102"/>
    </row>
    <row r="26" spans="1:9">
      <c r="A26" s="102"/>
    </row>
    <row r="27" spans="1:9">
      <c r="A27" s="75"/>
    </row>
    <row r="28" spans="1:9" s="129" customFormat="1" ht="11.25" customHeight="1"/>
  </sheetData>
  <hyperlinks>
    <hyperlink ref="A1" location="Contents!B3" display="Return to the Table of Contents" xr:uid="{8D4095B3-2DA9-449E-87CD-9597F47C8B7A}"/>
  </hyperlinks>
  <pageMargins left="0.7" right="0.7" top="0.75" bottom="0.75" header="0.3" footer="0.3"/>
  <pageSetup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52">
    <pageSetUpPr fitToPage="1"/>
  </sheetPr>
  <dimension ref="A1:O29"/>
  <sheetViews>
    <sheetView showGridLines="0" workbookViewId="0">
      <selection activeCell="A3" sqref="A3"/>
    </sheetView>
  </sheetViews>
  <sheetFormatPr defaultColWidth="10.625" defaultRowHeight="13.5" customHeight="1"/>
  <cols>
    <col min="1" max="1" width="10.625" style="5" customWidth="1"/>
    <col min="2" max="4" width="10.625" style="1" customWidth="1"/>
    <col min="5" max="5" width="2.625" style="1" customWidth="1"/>
    <col min="6" max="9" width="10.625" style="1" customWidth="1"/>
    <col min="10" max="10" width="2.625" style="1" customWidth="1"/>
    <col min="11" max="14" width="10.625" style="1" customWidth="1"/>
    <col min="15" max="15" width="4.625" style="1" customWidth="1"/>
    <col min="16" max="16384" width="10.625" style="1"/>
  </cols>
  <sheetData>
    <row r="1" spans="1:15" ht="13.5" customHeight="1">
      <c r="A1" s="69" t="s">
        <v>48</v>
      </c>
    </row>
    <row r="2" spans="1:15" ht="13.5" customHeight="1">
      <c r="A2" s="69"/>
    </row>
    <row r="3" spans="1:15" ht="13.5" customHeight="1">
      <c r="A3" s="13" t="s">
        <v>348</v>
      </c>
      <c r="I3" s="1" t="s">
        <v>6</v>
      </c>
      <c r="M3" s="1" t="s">
        <v>6</v>
      </c>
    </row>
    <row r="4" spans="1:15" ht="13.5" customHeight="1">
      <c r="H4" s="100"/>
      <c r="L4" s="100"/>
    </row>
    <row r="5" spans="1:15" ht="13.5" customHeight="1">
      <c r="B5" s="19"/>
      <c r="C5" s="19"/>
    </row>
    <row r="6" spans="1:15" ht="13.5" customHeight="1">
      <c r="A6" s="371" t="s">
        <v>415</v>
      </c>
      <c r="B6" s="282" t="s">
        <v>13</v>
      </c>
      <c r="C6" s="282" t="s">
        <v>12</v>
      </c>
      <c r="D6" s="282" t="s">
        <v>0</v>
      </c>
      <c r="E6" s="113"/>
      <c r="F6" s="371" t="s">
        <v>416</v>
      </c>
      <c r="G6" s="282" t="str">
        <f>B6</f>
        <v>Households</v>
      </c>
      <c r="H6" s="282" t="str">
        <f>C6</f>
        <v>Institutions</v>
      </c>
      <c r="I6" s="282" t="str">
        <f>D6</f>
        <v>Total</v>
      </c>
      <c r="J6" s="113"/>
      <c r="K6" s="371" t="s">
        <v>419</v>
      </c>
      <c r="L6" s="282" t="str">
        <f>B6</f>
        <v>Households</v>
      </c>
      <c r="M6" s="282" t="str">
        <f>C6</f>
        <v>Institutions</v>
      </c>
      <c r="N6" s="19"/>
      <c r="O6" s="100"/>
    </row>
    <row r="7" spans="1:15" ht="13.5" customHeight="1">
      <c r="A7" s="5">
        <v>2010</v>
      </c>
      <c r="B7" s="85">
        <v>8784.6610000000001</v>
      </c>
      <c r="C7" s="85">
        <v>15441.010999999999</v>
      </c>
      <c r="D7" s="85">
        <v>24225.671999999999</v>
      </c>
      <c r="E7" s="113"/>
      <c r="F7" s="75"/>
      <c r="G7" s="5"/>
      <c r="H7" s="75"/>
      <c r="I7" s="75"/>
      <c r="J7" s="113"/>
      <c r="K7" s="5">
        <f t="shared" ref="K7:K21" si="0">A7</f>
        <v>2010</v>
      </c>
      <c r="L7" s="75">
        <f>B7/D7</f>
        <v>0.36261784606016295</v>
      </c>
      <c r="M7" s="75">
        <f>C7/D7</f>
        <v>0.63738215393983699</v>
      </c>
      <c r="N7" s="19"/>
      <c r="O7" s="68"/>
    </row>
    <row r="8" spans="1:15" ht="13.5" customHeight="1">
      <c r="A8" s="288">
        <v>2011</v>
      </c>
      <c r="B8" s="289">
        <v>8334.7999999999993</v>
      </c>
      <c r="C8" s="289">
        <v>15152.312000000002</v>
      </c>
      <c r="D8" s="289">
        <v>23487.112000000001</v>
      </c>
      <c r="E8" s="113"/>
      <c r="F8" s="288">
        <f>A8</f>
        <v>2011</v>
      </c>
      <c r="G8" s="290">
        <f>B8/B7-1</f>
        <v>-5.1209830407798362E-2</v>
      </c>
      <c r="H8" s="290">
        <f t="shared" ref="H8:I21" si="1">C8/C7-1</f>
        <v>-1.8696897502371912E-2</v>
      </c>
      <c r="I8" s="290">
        <f t="shared" si="1"/>
        <v>-3.0486667201636286E-2</v>
      </c>
      <c r="J8" s="113"/>
      <c r="K8" s="288">
        <f t="shared" si="0"/>
        <v>2011</v>
      </c>
      <c r="L8" s="291">
        <f t="shared" ref="L8:L21" si="2">B8/D8</f>
        <v>0.35486695852602052</v>
      </c>
      <c r="M8" s="291">
        <f t="shared" ref="M8:M21" si="3">C8/D8</f>
        <v>0.64513304147397943</v>
      </c>
      <c r="N8" s="19"/>
      <c r="O8" s="68"/>
    </row>
    <row r="9" spans="1:15" ht="13.5" customHeight="1">
      <c r="A9" s="5">
        <v>2012</v>
      </c>
      <c r="B9" s="85">
        <v>9623.0470000000005</v>
      </c>
      <c r="C9" s="85">
        <v>17361.012999999999</v>
      </c>
      <c r="D9" s="85">
        <v>26984.06</v>
      </c>
      <c r="E9" s="113"/>
      <c r="F9" s="5">
        <f t="shared" ref="F9:F21" si="4">A9</f>
        <v>2012</v>
      </c>
      <c r="G9" s="68">
        <f t="shared" ref="G9:G21" si="5">B9/B8-1</f>
        <v>0.1545624370110863</v>
      </c>
      <c r="H9" s="68">
        <f t="shared" si="1"/>
        <v>0.1457665998429809</v>
      </c>
      <c r="I9" s="68">
        <f t="shared" si="1"/>
        <v>0.14888795182651671</v>
      </c>
      <c r="J9" s="113"/>
      <c r="K9" s="5">
        <f t="shared" si="0"/>
        <v>2012</v>
      </c>
      <c r="L9" s="75">
        <f t="shared" si="2"/>
        <v>0.35661968584416132</v>
      </c>
      <c r="M9" s="75">
        <f t="shared" si="3"/>
        <v>0.64338031415583863</v>
      </c>
      <c r="N9" s="19"/>
      <c r="O9" s="68"/>
    </row>
    <row r="10" spans="1:15" ht="13.5" customHeight="1">
      <c r="A10" s="288">
        <v>2013</v>
      </c>
      <c r="B10" s="289">
        <v>12519.716</v>
      </c>
      <c r="C10" s="289">
        <v>22156.803999999996</v>
      </c>
      <c r="D10" s="289">
        <v>34676.519999999997</v>
      </c>
      <c r="E10" s="113"/>
      <c r="F10" s="288">
        <f t="shared" si="4"/>
        <v>2013</v>
      </c>
      <c r="G10" s="290">
        <f t="shared" si="5"/>
        <v>0.3010137017932053</v>
      </c>
      <c r="H10" s="290">
        <f t="shared" si="1"/>
        <v>0.27623912268253004</v>
      </c>
      <c r="I10" s="290">
        <f t="shared" si="1"/>
        <v>0.2850742253019003</v>
      </c>
      <c r="J10" s="113"/>
      <c r="K10" s="288">
        <f t="shared" si="0"/>
        <v>2013</v>
      </c>
      <c r="L10" s="291">
        <f t="shared" si="2"/>
        <v>0.36104303430678747</v>
      </c>
      <c r="M10" s="291">
        <f t="shared" si="3"/>
        <v>0.63895696569321259</v>
      </c>
      <c r="N10" s="19"/>
      <c r="O10" s="68"/>
    </row>
    <row r="11" spans="1:15" ht="13.5" customHeight="1">
      <c r="A11" s="5">
        <v>2014</v>
      </c>
      <c r="B11" s="85">
        <v>14327.226000000001</v>
      </c>
      <c r="C11" s="85">
        <v>24040.041999999994</v>
      </c>
      <c r="D11" s="85">
        <v>38367.267999999996</v>
      </c>
      <c r="E11" s="113"/>
      <c r="F11" s="5">
        <f t="shared" si="4"/>
        <v>2014</v>
      </c>
      <c r="G11" s="68">
        <f t="shared" si="5"/>
        <v>0.14437308322329367</v>
      </c>
      <c r="H11" s="68">
        <f t="shared" si="1"/>
        <v>8.4995922697154169E-2</v>
      </c>
      <c r="I11" s="68">
        <f t="shared" si="1"/>
        <v>0.10643363290203278</v>
      </c>
      <c r="J11" s="113"/>
      <c r="K11" s="5">
        <f t="shared" si="0"/>
        <v>2014</v>
      </c>
      <c r="L11" s="75">
        <f t="shared" si="2"/>
        <v>0.37342314808549837</v>
      </c>
      <c r="M11" s="75">
        <f t="shared" si="3"/>
        <v>0.62657685191450163</v>
      </c>
      <c r="N11" s="19"/>
      <c r="O11" s="68"/>
    </row>
    <row r="12" spans="1:15" ht="13.5" customHeight="1">
      <c r="A12" s="288">
        <v>2015</v>
      </c>
      <c r="B12" s="289">
        <v>13953.554</v>
      </c>
      <c r="C12" s="289">
        <v>23341.202000000001</v>
      </c>
      <c r="D12" s="289">
        <v>37294.756000000001</v>
      </c>
      <c r="E12" s="113"/>
      <c r="F12" s="288">
        <f t="shared" si="4"/>
        <v>2015</v>
      </c>
      <c r="G12" s="290">
        <f t="shared" si="5"/>
        <v>-2.6081252574643554E-2</v>
      </c>
      <c r="H12" s="290">
        <f t="shared" si="1"/>
        <v>-2.9069832739892609E-2</v>
      </c>
      <c r="I12" s="290">
        <f t="shared" si="1"/>
        <v>-2.7953827726279523E-2</v>
      </c>
      <c r="J12" s="113"/>
      <c r="K12" s="288">
        <f t="shared" si="0"/>
        <v>2015</v>
      </c>
      <c r="L12" s="291">
        <f t="shared" si="2"/>
        <v>0.37414252019774574</v>
      </c>
      <c r="M12" s="291">
        <f t="shared" si="3"/>
        <v>0.62585747980225426</v>
      </c>
      <c r="N12" s="19"/>
      <c r="O12" s="68"/>
    </row>
    <row r="13" spans="1:15" ht="13.5" customHeight="1">
      <c r="A13" s="5">
        <v>2016</v>
      </c>
      <c r="B13" s="85">
        <v>15404.748</v>
      </c>
      <c r="C13" s="85">
        <v>24849.741999999998</v>
      </c>
      <c r="D13" s="85">
        <v>40254.49</v>
      </c>
      <c r="E13" s="113"/>
      <c r="F13" s="5">
        <f t="shared" si="4"/>
        <v>2016</v>
      </c>
      <c r="G13" s="68">
        <f t="shared" si="5"/>
        <v>0.10400174751178093</v>
      </c>
      <c r="H13" s="68">
        <f t="shared" si="1"/>
        <v>6.4629919230380528E-2</v>
      </c>
      <c r="I13" s="68">
        <f t="shared" si="1"/>
        <v>7.9360594288376607E-2</v>
      </c>
      <c r="J13" s="113"/>
      <c r="K13" s="5">
        <f t="shared" si="0"/>
        <v>2016</v>
      </c>
      <c r="L13" s="75">
        <f t="shared" si="2"/>
        <v>0.38268396891874673</v>
      </c>
      <c r="M13" s="75">
        <f t="shared" si="3"/>
        <v>0.61731603108125332</v>
      </c>
      <c r="N13" s="19"/>
      <c r="O13" s="68"/>
    </row>
    <row r="14" spans="1:15" ht="13.5" customHeight="1">
      <c r="A14" s="288">
        <v>2017</v>
      </c>
      <c r="B14" s="289">
        <v>18284.505000000001</v>
      </c>
      <c r="C14" s="289">
        <v>29795.643999999997</v>
      </c>
      <c r="D14" s="289">
        <v>48080.148999999998</v>
      </c>
      <c r="E14" s="113"/>
      <c r="F14" s="288">
        <f t="shared" si="4"/>
        <v>2017</v>
      </c>
      <c r="G14" s="290">
        <f t="shared" si="5"/>
        <v>0.1869395721371101</v>
      </c>
      <c r="H14" s="290">
        <f t="shared" si="1"/>
        <v>0.19903232798151382</v>
      </c>
      <c r="I14" s="290">
        <f t="shared" si="1"/>
        <v>0.19440462417981208</v>
      </c>
      <c r="J14" s="113"/>
      <c r="K14" s="288">
        <f t="shared" si="0"/>
        <v>2017</v>
      </c>
      <c r="L14" s="291">
        <f t="shared" si="2"/>
        <v>0.38029218669850634</v>
      </c>
      <c r="M14" s="291">
        <f t="shared" si="3"/>
        <v>0.61970781330149372</v>
      </c>
      <c r="N14" s="19"/>
      <c r="O14" s="68"/>
    </row>
    <row r="15" spans="1:15" ht="13.5" customHeight="1">
      <c r="A15" s="5">
        <v>2018</v>
      </c>
      <c r="B15" s="85">
        <v>16649.63</v>
      </c>
      <c r="C15" s="85">
        <v>27294.876999999997</v>
      </c>
      <c r="D15" s="85">
        <v>43944.506999999998</v>
      </c>
      <c r="E15" s="113"/>
      <c r="F15" s="5">
        <f t="shared" si="4"/>
        <v>2018</v>
      </c>
      <c r="G15" s="68">
        <f t="shared" si="5"/>
        <v>-8.9413139704903166E-2</v>
      </c>
      <c r="H15" s="68">
        <f t="shared" si="1"/>
        <v>-8.3930624221446593E-2</v>
      </c>
      <c r="I15" s="68">
        <f t="shared" si="1"/>
        <v>-8.6015582023258652E-2</v>
      </c>
      <c r="J15" s="113"/>
      <c r="K15" s="5">
        <f t="shared" si="0"/>
        <v>2018</v>
      </c>
      <c r="L15" s="75">
        <f t="shared" si="2"/>
        <v>0.3788785251362588</v>
      </c>
      <c r="M15" s="75">
        <f t="shared" si="3"/>
        <v>0.62112147486374114</v>
      </c>
      <c r="N15" s="19"/>
      <c r="O15" s="68"/>
    </row>
    <row r="16" spans="1:15" ht="13.5" customHeight="1">
      <c r="A16" s="288">
        <v>2019</v>
      </c>
      <c r="B16" s="289">
        <v>21153.101999999999</v>
      </c>
      <c r="C16" s="289">
        <v>33487.400999999998</v>
      </c>
      <c r="D16" s="289">
        <v>54640.502999999997</v>
      </c>
      <c r="E16" s="113"/>
      <c r="F16" s="288">
        <f t="shared" si="4"/>
        <v>2019</v>
      </c>
      <c r="G16" s="290">
        <f t="shared" si="5"/>
        <v>0.27048480957234466</v>
      </c>
      <c r="H16" s="290">
        <f t="shared" si="1"/>
        <v>0.22687495532586577</v>
      </c>
      <c r="I16" s="290">
        <f t="shared" si="1"/>
        <v>0.24339779258417904</v>
      </c>
      <c r="J16" s="113"/>
      <c r="K16" s="288">
        <f t="shared" si="0"/>
        <v>2019</v>
      </c>
      <c r="L16" s="291">
        <f t="shared" si="2"/>
        <v>0.38713227072598511</v>
      </c>
      <c r="M16" s="291">
        <f t="shared" si="3"/>
        <v>0.61286772927401489</v>
      </c>
      <c r="N16" s="19"/>
      <c r="O16" s="68"/>
    </row>
    <row r="17" spans="1:15" ht="13.5" customHeight="1">
      <c r="A17" s="5">
        <v>2020</v>
      </c>
      <c r="B17" s="85">
        <v>26139.762999999999</v>
      </c>
      <c r="C17" s="85">
        <v>39295.298000000003</v>
      </c>
      <c r="D17" s="85">
        <v>65435.061000000002</v>
      </c>
      <c r="E17" s="113"/>
      <c r="F17" s="5">
        <f t="shared" si="4"/>
        <v>2020</v>
      </c>
      <c r="G17" s="68">
        <f t="shared" si="5"/>
        <v>0.23574135840691368</v>
      </c>
      <c r="H17" s="68">
        <f t="shared" si="1"/>
        <v>0.17343528690088572</v>
      </c>
      <c r="I17" s="68">
        <f t="shared" si="1"/>
        <v>0.19755597784302981</v>
      </c>
      <c r="J17" s="113"/>
      <c r="K17" s="5">
        <f t="shared" si="0"/>
        <v>2020</v>
      </c>
      <c r="L17" s="75">
        <f t="shared" si="2"/>
        <v>0.39947640608144308</v>
      </c>
      <c r="M17" s="75">
        <f t="shared" si="3"/>
        <v>0.60052359391855692</v>
      </c>
      <c r="N17" s="19"/>
      <c r="O17" s="68"/>
    </row>
    <row r="18" spans="1:15" ht="13.5" customHeight="1">
      <c r="A18" s="288">
        <v>2021</v>
      </c>
      <c r="B18" s="289">
        <v>33032.951999999997</v>
      </c>
      <c r="C18" s="289">
        <v>48041.344000000005</v>
      </c>
      <c r="D18" s="289">
        <v>81074.296000000002</v>
      </c>
      <c r="E18" s="113"/>
      <c r="F18" s="288">
        <f t="shared" si="4"/>
        <v>2021</v>
      </c>
      <c r="G18" s="290">
        <f t="shared" si="5"/>
        <v>0.26370510704324279</v>
      </c>
      <c r="H18" s="290">
        <f t="shared" si="1"/>
        <v>0.22257232913719105</v>
      </c>
      <c r="I18" s="290">
        <f t="shared" si="1"/>
        <v>0.23900390342724664</v>
      </c>
      <c r="J18" s="113"/>
      <c r="K18" s="288">
        <f t="shared" si="0"/>
        <v>2021</v>
      </c>
      <c r="L18" s="291">
        <f t="shared" si="2"/>
        <v>0.40744050370785823</v>
      </c>
      <c r="M18" s="291">
        <f t="shared" si="3"/>
        <v>0.59255949629214177</v>
      </c>
      <c r="N18" s="19"/>
      <c r="O18" s="68"/>
    </row>
    <row r="19" spans="1:15" ht="13.5" customHeight="1">
      <c r="A19" s="5">
        <v>2022</v>
      </c>
      <c r="B19" s="85">
        <v>27305.928</v>
      </c>
      <c r="C19" s="85">
        <v>38303.595000000001</v>
      </c>
      <c r="D19" s="85">
        <v>65609.523000000001</v>
      </c>
      <c r="E19" s="113"/>
      <c r="F19" s="5">
        <f t="shared" si="4"/>
        <v>2022</v>
      </c>
      <c r="G19" s="68">
        <f t="shared" si="5"/>
        <v>-0.17337306093624327</v>
      </c>
      <c r="H19" s="68">
        <f t="shared" si="1"/>
        <v>-0.20269518271595399</v>
      </c>
      <c r="I19" s="68">
        <f t="shared" si="1"/>
        <v>-0.19074816264824557</v>
      </c>
      <c r="J19" s="113"/>
      <c r="K19" s="5">
        <f t="shared" si="0"/>
        <v>2022</v>
      </c>
      <c r="L19" s="75">
        <f t="shared" si="2"/>
        <v>0.41618848532094949</v>
      </c>
      <c r="M19" s="75">
        <f t="shared" si="3"/>
        <v>0.58381151467905046</v>
      </c>
      <c r="N19" s="19"/>
      <c r="O19" s="68"/>
    </row>
    <row r="20" spans="1:15" ht="13.5" customHeight="1">
      <c r="A20" s="288">
        <v>2023</v>
      </c>
      <c r="B20" s="289">
        <v>32654.037</v>
      </c>
      <c r="C20" s="289">
        <v>45970.812000000005</v>
      </c>
      <c r="D20" s="289">
        <v>78624.849000000002</v>
      </c>
      <c r="E20" s="113"/>
      <c r="F20" s="288">
        <f t="shared" si="4"/>
        <v>2023</v>
      </c>
      <c r="G20" s="290">
        <f t="shared" si="5"/>
        <v>0.19585889921045707</v>
      </c>
      <c r="H20" s="290">
        <f t="shared" si="1"/>
        <v>0.20016964465084808</v>
      </c>
      <c r="I20" s="290">
        <f t="shared" si="1"/>
        <v>0.19837556203540752</v>
      </c>
      <c r="J20" s="113"/>
      <c r="K20" s="288">
        <f t="shared" si="0"/>
        <v>2023</v>
      </c>
      <c r="L20" s="291">
        <f t="shared" si="2"/>
        <v>0.4153144637517841</v>
      </c>
      <c r="M20" s="291">
        <f t="shared" si="3"/>
        <v>0.58468553624821595</v>
      </c>
      <c r="N20" s="19"/>
      <c r="O20" s="68"/>
    </row>
    <row r="21" spans="1:15" ht="13.5" customHeight="1">
      <c r="A21" s="92">
        <v>2024</v>
      </c>
      <c r="B21" s="91">
        <v>39398.942999999999</v>
      </c>
      <c r="C21" s="91">
        <v>54777.430999999997</v>
      </c>
      <c r="D21" s="91">
        <v>94176.373999999996</v>
      </c>
      <c r="E21" s="113"/>
      <c r="F21" s="92">
        <f t="shared" si="4"/>
        <v>2024</v>
      </c>
      <c r="G21" s="74">
        <f t="shared" si="5"/>
        <v>0.20655657369408864</v>
      </c>
      <c r="H21" s="74">
        <f t="shared" si="1"/>
        <v>0.19156979432949739</v>
      </c>
      <c r="I21" s="74">
        <f t="shared" si="1"/>
        <v>0.19779402056466888</v>
      </c>
      <c r="J21" s="113"/>
      <c r="K21" s="92">
        <f t="shared" si="0"/>
        <v>2024</v>
      </c>
      <c r="L21" s="74">
        <f t="shared" si="2"/>
        <v>0.4183527282543284</v>
      </c>
      <c r="M21" s="74">
        <f t="shared" si="3"/>
        <v>0.58164727174567155</v>
      </c>
      <c r="N21" s="19"/>
      <c r="O21" s="68"/>
    </row>
    <row r="22" spans="1:15" ht="13.5" customHeight="1">
      <c r="B22" s="8"/>
      <c r="C22" s="31"/>
      <c r="D22" s="38"/>
      <c r="E22" s="113"/>
      <c r="F22" s="31"/>
      <c r="G22" s="8"/>
      <c r="H22" s="31"/>
      <c r="I22" s="31"/>
      <c r="J22" s="113"/>
      <c r="K22" s="8"/>
      <c r="L22" s="31"/>
      <c r="M22" s="31"/>
      <c r="N22" s="19"/>
      <c r="O22" s="31"/>
    </row>
    <row r="23" spans="1:15" ht="13.5" customHeight="1">
      <c r="A23" s="285" t="s">
        <v>88</v>
      </c>
      <c r="B23" s="286">
        <f>AVERAGE(B$7:B$21)</f>
        <v>19837.774133333332</v>
      </c>
      <c r="C23" s="286">
        <f>AVERAGE(C$7:C$21)</f>
        <v>30620.568533333335</v>
      </c>
      <c r="D23" s="286">
        <f>AVERAGE(D$7:D$21)</f>
        <v>50458.342666666656</v>
      </c>
      <c r="E23" s="113"/>
      <c r="F23" s="125"/>
      <c r="G23" s="5"/>
      <c r="H23" s="104"/>
      <c r="I23" s="104"/>
      <c r="J23" s="104"/>
      <c r="K23" s="283" t="s">
        <v>88</v>
      </c>
      <c r="L23" s="284">
        <f>AVERAGE(L$7:L$21)</f>
        <v>0.38456484877441571</v>
      </c>
      <c r="M23" s="284">
        <f>AVERAGE(M$7:M$21)</f>
        <v>0.61543515122558423</v>
      </c>
      <c r="N23" s="19"/>
      <c r="O23" s="104"/>
    </row>
    <row r="24" spans="1:15" ht="13.5" customHeight="1">
      <c r="A24" s="285" t="s">
        <v>109</v>
      </c>
      <c r="B24" s="284">
        <f>B21/B20-1</f>
        <v>0.20655657369408864</v>
      </c>
      <c r="C24" s="284">
        <f>C21/C20-1</f>
        <v>0.19156979432949739</v>
      </c>
      <c r="D24" s="284">
        <f>D21/D20-1</f>
        <v>0.19779402056466888</v>
      </c>
      <c r="E24" s="113"/>
      <c r="F24" s="125"/>
      <c r="G24" s="5"/>
      <c r="H24" s="83"/>
      <c r="I24" s="83"/>
      <c r="J24" s="104"/>
      <c r="K24" s="283" t="s">
        <v>109</v>
      </c>
      <c r="L24" s="284">
        <f>L21-L20</f>
        <v>3.0382645025442967E-3</v>
      </c>
      <c r="M24" s="284">
        <f>M21-M20</f>
        <v>-3.0382645025444077E-3</v>
      </c>
      <c r="N24" s="19"/>
      <c r="O24" s="104"/>
    </row>
    <row r="25" spans="1:15" ht="13.5" customHeight="1">
      <c r="A25" s="287" t="s">
        <v>402</v>
      </c>
      <c r="B25" s="284">
        <f>((B21/B16)^(1/5))-1</f>
        <v>0.13245799301392469</v>
      </c>
      <c r="C25" s="284">
        <f>((C21/C16)^(1/5))-1</f>
        <v>0.10342811018746678</v>
      </c>
      <c r="D25" s="284">
        <f>((D21/D16)^(1/5))-1</f>
        <v>0.11502718354974784</v>
      </c>
      <c r="E25" s="113"/>
      <c r="F25" s="125"/>
      <c r="G25" s="35"/>
      <c r="H25" s="75"/>
      <c r="I25" s="75"/>
      <c r="J25" s="104"/>
      <c r="K25" s="83"/>
      <c r="L25" s="83"/>
      <c r="M25" s="83"/>
      <c r="N25" s="19"/>
      <c r="O25" s="104"/>
    </row>
    <row r="26" spans="1:15" ht="13.5" customHeight="1">
      <c r="A26" s="287" t="s">
        <v>403</v>
      </c>
      <c r="B26" s="284">
        <f>((B21/B11)^(1/10))-1</f>
        <v>0.10645115355623957</v>
      </c>
      <c r="C26" s="284">
        <f>((C21/C11)^(1/10))-1</f>
        <v>8.5842019580476991E-2</v>
      </c>
      <c r="D26" s="284">
        <f>((D21/D11)^(1/10))-1</f>
        <v>9.3951602846254811E-2</v>
      </c>
      <c r="E26" s="113"/>
      <c r="F26" s="125"/>
      <c r="G26" s="35"/>
      <c r="H26" s="75"/>
      <c r="I26" s="75"/>
      <c r="J26" s="104"/>
      <c r="K26" s="83"/>
      <c r="L26" s="83"/>
      <c r="M26" s="83"/>
      <c r="N26" s="83"/>
      <c r="O26" s="104"/>
    </row>
    <row r="27" spans="1:15" ht="13.5" customHeight="1">
      <c r="E27" s="75"/>
      <c r="F27" s="75"/>
      <c r="J27" s="75"/>
      <c r="O27" s="75"/>
    </row>
    <row r="28" spans="1:15" s="127" customFormat="1" ht="11.25">
      <c r="A28" s="117" t="s">
        <v>97</v>
      </c>
      <c r="B28" s="117"/>
      <c r="C28" s="117"/>
      <c r="D28" s="117"/>
      <c r="E28" s="117"/>
      <c r="F28" s="117"/>
      <c r="G28" s="117"/>
      <c r="H28" s="117"/>
      <c r="I28" s="117"/>
      <c r="J28" s="117"/>
      <c r="K28" s="117"/>
      <c r="L28" s="117"/>
      <c r="M28" s="117"/>
      <c r="N28" s="117"/>
      <c r="O28" s="117"/>
    </row>
    <row r="29" spans="1:15" s="127" customFormat="1" ht="11.25">
      <c r="A29" s="399" t="s">
        <v>468</v>
      </c>
      <c r="B29" s="399"/>
      <c r="C29" s="399"/>
      <c r="D29" s="399"/>
      <c r="E29" s="399"/>
      <c r="F29" s="399"/>
      <c r="G29" s="399"/>
      <c r="H29" s="399"/>
      <c r="I29" s="399"/>
      <c r="J29" s="399"/>
      <c r="K29" s="399"/>
      <c r="L29" s="399"/>
      <c r="M29" s="399"/>
      <c r="N29" s="132"/>
      <c r="O29" s="133"/>
    </row>
  </sheetData>
  <mergeCells count="1">
    <mergeCell ref="A29:M29"/>
  </mergeCells>
  <hyperlinks>
    <hyperlink ref="A1" location="Contents!B3" display="Return to the Table of Contents" xr:uid="{386008B8-1C55-4BD2-96DC-C2660B1B752C}"/>
  </hyperlinks>
  <printOptions horizontalCentered="1" verticalCentered="1"/>
  <pageMargins left="0.75" right="0.75" top="0.31" bottom="0.26" header="0.19" footer="0.16"/>
  <pageSetup scale="5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54"/>
  <dimension ref="A1:K112"/>
  <sheetViews>
    <sheetView showGridLines="0" workbookViewId="0">
      <selection activeCell="A3" sqref="A3"/>
    </sheetView>
  </sheetViews>
  <sheetFormatPr defaultColWidth="9.625" defaultRowHeight="12.75"/>
  <cols>
    <col min="1" max="1" width="35.625" style="1" customWidth="1"/>
    <col min="2" max="9" width="6.625" style="38" customWidth="1"/>
    <col min="10" max="10" width="2.625" style="1" customWidth="1"/>
    <col min="11" max="11" width="7.625" style="38" customWidth="1"/>
    <col min="12" max="12" width="4.625" style="1" customWidth="1"/>
    <col min="13" max="16384" width="9.625" style="1"/>
  </cols>
  <sheetData>
    <row r="1" spans="1:11">
      <c r="A1" s="158" t="s">
        <v>48</v>
      </c>
    </row>
    <row r="2" spans="1:11">
      <c r="A2" s="12"/>
    </row>
    <row r="3" spans="1:11" s="4" customFormat="1">
      <c r="A3" s="26" t="s">
        <v>350</v>
      </c>
      <c r="B3" s="45"/>
      <c r="C3" s="45"/>
      <c r="D3" s="45"/>
      <c r="E3" s="45"/>
      <c r="F3" s="45"/>
      <c r="G3" s="45"/>
      <c r="H3" s="45"/>
      <c r="I3" s="45"/>
      <c r="K3" s="45"/>
    </row>
    <row r="4" spans="1:11">
      <c r="A4" s="10"/>
    </row>
    <row r="5" spans="1:11">
      <c r="A5" s="10"/>
    </row>
    <row r="6" spans="1:11" s="7" customFormat="1">
      <c r="A6" s="282"/>
      <c r="B6" s="282">
        <v>2001</v>
      </c>
      <c r="C6" s="282">
        <v>2004</v>
      </c>
      <c r="D6" s="282">
        <v>2007</v>
      </c>
      <c r="E6" s="282">
        <v>2010</v>
      </c>
      <c r="F6" s="282">
        <v>2013</v>
      </c>
      <c r="G6" s="282">
        <v>2016</v>
      </c>
      <c r="H6" s="282">
        <v>2019</v>
      </c>
      <c r="I6" s="282">
        <v>2022</v>
      </c>
      <c r="K6" s="375" t="s">
        <v>88</v>
      </c>
    </row>
    <row r="7" spans="1:11" ht="25.5" customHeight="1">
      <c r="A7" s="292" t="s">
        <v>245</v>
      </c>
      <c r="B7" s="293">
        <v>0.53007199999999999</v>
      </c>
      <c r="C7" s="293">
        <v>0.50305699999999998</v>
      </c>
      <c r="D7" s="293">
        <v>0.53162900000000002</v>
      </c>
      <c r="E7" s="293">
        <v>0.49839</v>
      </c>
      <c r="F7" s="293">
        <v>0.48846499999999998</v>
      </c>
      <c r="G7" s="293">
        <v>0.51883299999999999</v>
      </c>
      <c r="H7" s="293">
        <v>0.52649999999999997</v>
      </c>
      <c r="I7" s="293">
        <v>0.57988300000000004</v>
      </c>
      <c r="K7" s="376">
        <f>AVERAGE(B7:I7)</f>
        <v>0.52210362499999996</v>
      </c>
    </row>
    <row r="8" spans="1:11" ht="25.5" customHeight="1">
      <c r="A8" s="7" t="s">
        <v>405</v>
      </c>
      <c r="B8" s="115">
        <v>35</v>
      </c>
      <c r="C8" s="115">
        <v>32.875</v>
      </c>
      <c r="D8" s="115">
        <v>34</v>
      </c>
      <c r="E8" s="115">
        <v>29</v>
      </c>
      <c r="F8" s="115">
        <v>35.799999999999997</v>
      </c>
      <c r="G8" s="115">
        <v>40</v>
      </c>
      <c r="H8" s="115">
        <v>40</v>
      </c>
      <c r="I8" s="115">
        <v>52</v>
      </c>
      <c r="K8" s="377">
        <f>AVERAGE(B8:I8)</f>
        <v>37.334375000000001</v>
      </c>
    </row>
    <row r="9" spans="1:11" ht="25.5" customHeight="1">
      <c r="A9" s="292" t="s">
        <v>246</v>
      </c>
      <c r="B9" s="348">
        <v>0.56700499999999998</v>
      </c>
      <c r="C9" s="348">
        <v>0.51307499999999995</v>
      </c>
      <c r="D9" s="348">
        <v>0.53630800000000001</v>
      </c>
      <c r="E9" s="348">
        <v>0.46795100000000001</v>
      </c>
      <c r="F9" s="348">
        <v>0.51266900000000004</v>
      </c>
      <c r="G9" s="348">
        <v>0.53227100000000005</v>
      </c>
      <c r="H9" s="348">
        <v>0.54601599999999995</v>
      </c>
      <c r="I9" s="348">
        <v>0.56423200000000007</v>
      </c>
      <c r="K9" s="376">
        <f>AVERAGE(B9:I9)</f>
        <v>0.52994087499999998</v>
      </c>
    </row>
    <row r="10" spans="1:11">
      <c r="K10" s="98"/>
    </row>
    <row r="11" spans="1:11" s="127" customFormat="1" ht="11.25" customHeight="1">
      <c r="A11" s="71" t="s">
        <v>414</v>
      </c>
      <c r="B11" s="71"/>
      <c r="C11" s="71"/>
      <c r="D11" s="71"/>
      <c r="E11" s="401"/>
      <c r="F11" s="401"/>
      <c r="G11" s="139"/>
      <c r="H11" s="139"/>
      <c r="I11" s="139"/>
      <c r="K11" s="140"/>
    </row>
    <row r="12" spans="1:11" s="127" customFormat="1" ht="21.75" customHeight="1">
      <c r="A12" s="397" t="s">
        <v>432</v>
      </c>
      <c r="B12" s="397"/>
      <c r="C12" s="397"/>
      <c r="D12" s="397"/>
      <c r="E12" s="397"/>
      <c r="F12" s="397"/>
      <c r="G12" s="397"/>
      <c r="H12" s="397"/>
      <c r="I12" s="397"/>
      <c r="J12" s="397"/>
      <c r="K12" s="397"/>
    </row>
    <row r="20" spans="2:9">
      <c r="B20" s="47"/>
      <c r="C20" s="47"/>
      <c r="D20" s="47"/>
      <c r="E20" s="47"/>
      <c r="F20" s="47"/>
      <c r="G20" s="47"/>
      <c r="H20" s="47"/>
      <c r="I20" s="47"/>
    </row>
    <row r="21" spans="2:9">
      <c r="B21" s="47"/>
      <c r="C21" s="47"/>
      <c r="D21" s="47"/>
      <c r="E21" s="47"/>
      <c r="F21" s="47"/>
      <c r="G21" s="47"/>
      <c r="H21" s="47"/>
      <c r="I21" s="47"/>
    </row>
    <row r="22" spans="2:9">
      <c r="B22" s="47"/>
      <c r="C22" s="47"/>
      <c r="D22" s="47"/>
      <c r="E22" s="47"/>
      <c r="F22" s="47"/>
      <c r="G22" s="47"/>
      <c r="H22" s="47"/>
      <c r="I22" s="47"/>
    </row>
    <row r="23" spans="2:9">
      <c r="B23" s="47"/>
      <c r="C23" s="47"/>
      <c r="D23" s="47"/>
      <c r="E23" s="47"/>
      <c r="F23" s="47"/>
      <c r="G23" s="47"/>
      <c r="H23" s="47"/>
      <c r="I23" s="47"/>
    </row>
    <row r="24" spans="2:9">
      <c r="B24" s="47"/>
      <c r="C24" s="47"/>
      <c r="D24" s="47"/>
      <c r="E24" s="47"/>
      <c r="F24" s="47"/>
      <c r="G24" s="47"/>
      <c r="H24" s="47"/>
      <c r="I24" s="47"/>
    </row>
    <row r="25" spans="2:9">
      <c r="B25" s="47"/>
      <c r="C25" s="47"/>
      <c r="D25" s="47"/>
      <c r="E25" s="47"/>
      <c r="F25" s="47"/>
      <c r="G25" s="47"/>
      <c r="H25" s="47"/>
      <c r="I25" s="47"/>
    </row>
    <row r="26" spans="2:9">
      <c r="B26" s="47"/>
      <c r="C26" s="47"/>
      <c r="D26" s="47"/>
      <c r="E26" s="47"/>
      <c r="F26" s="47"/>
      <c r="G26" s="47"/>
      <c r="H26" s="47"/>
      <c r="I26" s="47"/>
    </row>
    <row r="27" spans="2:9">
      <c r="B27" s="47"/>
      <c r="C27" s="47"/>
      <c r="D27" s="47"/>
      <c r="E27" s="47"/>
      <c r="F27" s="47"/>
      <c r="G27" s="47"/>
      <c r="H27" s="47"/>
      <c r="I27" s="47"/>
    </row>
    <row r="28" spans="2:9">
      <c r="B28" s="47"/>
      <c r="C28" s="47"/>
      <c r="D28" s="47"/>
      <c r="E28" s="47"/>
      <c r="F28" s="47"/>
      <c r="G28" s="47"/>
      <c r="H28" s="47"/>
      <c r="I28" s="47"/>
    </row>
    <row r="29" spans="2:9">
      <c r="B29" s="47"/>
      <c r="C29" s="47"/>
      <c r="D29" s="47"/>
      <c r="E29" s="47"/>
      <c r="F29" s="47"/>
      <c r="G29" s="47"/>
      <c r="H29" s="47"/>
      <c r="I29" s="47"/>
    </row>
    <row r="30" spans="2:9">
      <c r="B30" s="47"/>
      <c r="C30" s="47"/>
      <c r="D30" s="47"/>
      <c r="E30" s="47"/>
      <c r="F30" s="47"/>
      <c r="G30" s="47"/>
      <c r="H30" s="47"/>
      <c r="I30" s="47"/>
    </row>
    <row r="31" spans="2:9">
      <c r="B31" s="47"/>
      <c r="C31" s="47"/>
      <c r="D31" s="47"/>
      <c r="E31" s="47"/>
      <c r="F31" s="47"/>
      <c r="G31" s="47"/>
      <c r="H31" s="47"/>
      <c r="I31" s="47"/>
    </row>
    <row r="32" spans="2:9">
      <c r="B32" s="47"/>
      <c r="C32" s="47"/>
      <c r="D32" s="47"/>
      <c r="E32" s="47"/>
      <c r="F32" s="47"/>
      <c r="G32" s="47"/>
      <c r="H32" s="47"/>
      <c r="I32" s="47"/>
    </row>
    <row r="33" spans="2:9">
      <c r="B33" s="47"/>
      <c r="C33" s="47"/>
      <c r="D33" s="47"/>
      <c r="E33" s="47"/>
      <c r="F33" s="47"/>
      <c r="G33" s="47"/>
      <c r="H33" s="47"/>
      <c r="I33" s="47"/>
    </row>
    <row r="34" spans="2:9">
      <c r="B34" s="47"/>
      <c r="C34" s="47"/>
      <c r="D34" s="47"/>
      <c r="E34" s="47"/>
      <c r="F34" s="47"/>
      <c r="G34" s="47"/>
      <c r="H34" s="47"/>
      <c r="I34" s="47"/>
    </row>
    <row r="35" spans="2:9">
      <c r="B35" s="47"/>
      <c r="C35" s="47"/>
      <c r="D35" s="47"/>
      <c r="E35" s="47"/>
      <c r="F35" s="47"/>
      <c r="G35" s="47"/>
      <c r="H35" s="47"/>
      <c r="I35" s="47"/>
    </row>
    <row r="36" spans="2:9">
      <c r="B36" s="47"/>
      <c r="C36" s="47"/>
      <c r="D36" s="47"/>
      <c r="E36" s="47"/>
      <c r="F36" s="47"/>
      <c r="G36" s="47"/>
      <c r="H36" s="47"/>
      <c r="I36" s="47"/>
    </row>
    <row r="37" spans="2:9">
      <c r="B37" s="47"/>
      <c r="C37" s="47"/>
      <c r="D37" s="47"/>
      <c r="E37" s="47"/>
      <c r="F37" s="47"/>
      <c r="G37" s="47"/>
      <c r="H37" s="47"/>
      <c r="I37" s="47"/>
    </row>
    <row r="38" spans="2:9">
      <c r="B38" s="47"/>
      <c r="C38" s="47"/>
      <c r="D38" s="47"/>
      <c r="E38" s="47"/>
      <c r="F38" s="47"/>
      <c r="G38" s="47"/>
      <c r="H38" s="47"/>
      <c r="I38" s="47"/>
    </row>
    <row r="39" spans="2:9">
      <c r="B39" s="47"/>
      <c r="C39" s="47"/>
      <c r="D39" s="47"/>
      <c r="E39" s="47"/>
      <c r="F39" s="47"/>
      <c r="G39" s="47"/>
      <c r="H39" s="47"/>
      <c r="I39" s="47"/>
    </row>
    <row r="40" spans="2:9">
      <c r="B40" s="47"/>
      <c r="C40" s="47"/>
      <c r="D40" s="47"/>
      <c r="E40" s="47"/>
      <c r="F40" s="47"/>
      <c r="G40" s="47"/>
      <c r="H40" s="47"/>
      <c r="I40" s="47"/>
    </row>
    <row r="41" spans="2:9">
      <c r="B41" s="47"/>
      <c r="C41" s="47"/>
      <c r="D41" s="47"/>
      <c r="E41" s="47"/>
      <c r="F41" s="47"/>
      <c r="G41" s="47"/>
      <c r="H41" s="47"/>
      <c r="I41" s="47"/>
    </row>
    <row r="42" spans="2:9">
      <c r="B42" s="47"/>
      <c r="C42" s="47"/>
      <c r="D42" s="47"/>
      <c r="E42" s="47"/>
      <c r="F42" s="47"/>
      <c r="G42" s="47"/>
      <c r="H42" s="47"/>
      <c r="I42" s="47"/>
    </row>
    <row r="43" spans="2:9">
      <c r="B43" s="47"/>
      <c r="C43" s="47"/>
      <c r="D43" s="47"/>
      <c r="E43" s="47"/>
      <c r="F43" s="47"/>
      <c r="G43" s="47"/>
      <c r="H43" s="47"/>
      <c r="I43" s="47"/>
    </row>
    <row r="44" spans="2:9">
      <c r="B44" s="47"/>
      <c r="C44" s="47"/>
      <c r="D44" s="47"/>
      <c r="E44" s="47"/>
      <c r="F44" s="47"/>
      <c r="G44" s="47"/>
      <c r="H44" s="47"/>
      <c r="I44" s="47"/>
    </row>
    <row r="45" spans="2:9">
      <c r="B45" s="47"/>
      <c r="C45" s="47"/>
      <c r="D45" s="47"/>
      <c r="E45" s="47"/>
      <c r="F45" s="47"/>
      <c r="G45" s="47"/>
      <c r="H45" s="47"/>
      <c r="I45" s="47"/>
    </row>
    <row r="46" spans="2:9">
      <c r="B46" s="47"/>
      <c r="C46" s="47"/>
      <c r="D46" s="47"/>
      <c r="E46" s="47"/>
      <c r="F46" s="47"/>
      <c r="G46" s="47"/>
      <c r="H46" s="47"/>
      <c r="I46" s="47"/>
    </row>
    <row r="47" spans="2:9">
      <c r="B47" s="47"/>
      <c r="C47" s="47"/>
      <c r="D47" s="47"/>
      <c r="E47" s="47"/>
      <c r="F47" s="47"/>
      <c r="G47" s="47"/>
      <c r="H47" s="47"/>
      <c r="I47" s="47"/>
    </row>
    <row r="48" spans="2:9">
      <c r="B48" s="47"/>
      <c r="C48" s="47"/>
      <c r="D48" s="47"/>
      <c r="E48" s="47"/>
      <c r="F48" s="47"/>
      <c r="G48" s="47"/>
      <c r="H48" s="47"/>
      <c r="I48" s="47"/>
    </row>
    <row r="49" spans="1:9">
      <c r="B49" s="47"/>
      <c r="C49" s="47"/>
      <c r="D49" s="47"/>
      <c r="E49" s="47"/>
      <c r="F49" s="47"/>
      <c r="G49" s="47"/>
      <c r="H49" s="47"/>
      <c r="I49" s="47"/>
    </row>
    <row r="50" spans="1:9">
      <c r="B50" s="47"/>
      <c r="C50" s="47"/>
      <c r="D50" s="47"/>
      <c r="E50" s="47"/>
      <c r="F50" s="47"/>
      <c r="G50" s="47"/>
      <c r="H50" s="47"/>
      <c r="I50" s="47"/>
    </row>
    <row r="51" spans="1:9">
      <c r="B51" s="47"/>
      <c r="C51" s="47"/>
      <c r="D51" s="47"/>
      <c r="E51" s="47"/>
      <c r="F51" s="47"/>
      <c r="G51" s="47"/>
      <c r="H51" s="47"/>
      <c r="I51" s="47"/>
    </row>
    <row r="52" spans="1:9">
      <c r="B52" s="47"/>
      <c r="C52" s="47"/>
      <c r="D52" s="47"/>
      <c r="E52" s="47"/>
      <c r="F52" s="47"/>
      <c r="G52" s="47"/>
      <c r="H52" s="47"/>
      <c r="I52" s="47"/>
    </row>
    <row r="53" spans="1:9">
      <c r="B53" s="47"/>
      <c r="C53" s="47"/>
      <c r="D53" s="47"/>
      <c r="E53" s="47"/>
      <c r="F53" s="47"/>
      <c r="G53" s="47"/>
      <c r="H53" s="47"/>
      <c r="I53" s="47"/>
    </row>
    <row r="54" spans="1:9">
      <c r="B54" s="47"/>
      <c r="C54" s="47"/>
      <c r="D54" s="47"/>
      <c r="E54" s="47"/>
      <c r="F54" s="47"/>
      <c r="G54" s="47"/>
      <c r="H54" s="47"/>
      <c r="I54" s="47"/>
    </row>
    <row r="55" spans="1:9">
      <c r="B55" s="47"/>
      <c r="C55" s="47"/>
      <c r="D55" s="47"/>
      <c r="E55" s="47"/>
      <c r="F55" s="47"/>
      <c r="G55" s="47"/>
      <c r="H55" s="47"/>
      <c r="I55" s="47"/>
    </row>
    <row r="56" spans="1:9">
      <c r="B56" s="47"/>
      <c r="C56" s="47"/>
      <c r="D56" s="47"/>
      <c r="E56" s="47"/>
      <c r="F56" s="47"/>
      <c r="G56" s="47"/>
      <c r="H56" s="47"/>
      <c r="I56" s="47"/>
    </row>
    <row r="57" spans="1:9">
      <c r="B57" s="47"/>
      <c r="C57" s="47"/>
      <c r="D57" s="47"/>
      <c r="E57" s="47"/>
      <c r="F57" s="47"/>
      <c r="G57" s="47"/>
      <c r="H57" s="47"/>
      <c r="I57" s="47"/>
    </row>
    <row r="58" spans="1:9">
      <c r="A58" s="38"/>
      <c r="B58" s="47"/>
    </row>
    <row r="59" spans="1:9">
      <c r="A59" s="38"/>
      <c r="B59" s="47"/>
    </row>
    <row r="60" spans="1:9">
      <c r="A60" s="38"/>
      <c r="B60" s="47"/>
    </row>
    <row r="61" spans="1:9">
      <c r="A61" s="38"/>
      <c r="B61" s="47"/>
    </row>
    <row r="62" spans="1:9">
      <c r="A62" s="38"/>
      <c r="B62" s="47"/>
    </row>
    <row r="63" spans="1:9">
      <c r="A63" s="38"/>
      <c r="B63" s="47"/>
    </row>
    <row r="64" spans="1:9">
      <c r="A64" s="38"/>
    </row>
    <row r="65" spans="1:9">
      <c r="A65" s="5"/>
    </row>
    <row r="66" spans="1:9">
      <c r="A66" s="5"/>
    </row>
    <row r="67" spans="1:9">
      <c r="A67" s="5"/>
      <c r="B67" s="68"/>
      <c r="C67" s="68"/>
      <c r="D67" s="68"/>
      <c r="E67" s="68"/>
      <c r="F67" s="68"/>
      <c r="G67" s="68"/>
      <c r="H67" s="68"/>
      <c r="I67" s="68"/>
    </row>
    <row r="68" spans="1:9">
      <c r="B68" s="68"/>
      <c r="C68" s="68"/>
      <c r="D68" s="68"/>
      <c r="E68" s="68"/>
      <c r="F68" s="68"/>
      <c r="G68" s="68"/>
      <c r="H68" s="68"/>
      <c r="I68" s="68"/>
    </row>
    <row r="69" spans="1:9">
      <c r="B69" s="68"/>
      <c r="C69" s="68"/>
      <c r="D69" s="68"/>
      <c r="E69" s="68"/>
      <c r="F69" s="68"/>
      <c r="G69" s="68"/>
      <c r="H69" s="68"/>
      <c r="I69" s="68"/>
    </row>
    <row r="73" spans="1:9">
      <c r="A73" s="10"/>
    </row>
    <row r="74" spans="1:9">
      <c r="A74" s="10"/>
    </row>
    <row r="75" spans="1:9">
      <c r="A75" s="10"/>
    </row>
    <row r="76" spans="1:9">
      <c r="A76" s="10"/>
    </row>
    <row r="94" spans="1:1">
      <c r="A94" s="13"/>
    </row>
    <row r="95" spans="1:1">
      <c r="A95" s="5"/>
    </row>
    <row r="96" spans="1:1">
      <c r="A96" s="5"/>
    </row>
    <row r="97" spans="1:9">
      <c r="A97" s="5"/>
    </row>
    <row r="98" spans="1:9">
      <c r="A98" s="5"/>
    </row>
    <row r="99" spans="1:9">
      <c r="A99" s="5"/>
      <c r="B99" s="47"/>
      <c r="C99" s="47"/>
      <c r="D99" s="47"/>
      <c r="E99" s="47"/>
      <c r="F99" s="47"/>
      <c r="G99" s="47"/>
      <c r="H99" s="47"/>
      <c r="I99" s="47"/>
    </row>
    <row r="100" spans="1:9">
      <c r="A100" s="5"/>
      <c r="B100" s="47"/>
      <c r="C100" s="47"/>
      <c r="D100" s="47"/>
      <c r="E100" s="47"/>
      <c r="F100" s="47"/>
      <c r="G100" s="47"/>
      <c r="H100" s="47"/>
      <c r="I100" s="47"/>
    </row>
    <row r="101" spans="1:9">
      <c r="A101" s="5"/>
      <c r="B101" s="47"/>
      <c r="C101" s="47"/>
      <c r="D101" s="47"/>
      <c r="E101" s="47"/>
      <c r="F101" s="47"/>
      <c r="G101" s="47"/>
      <c r="H101" s="47"/>
      <c r="I101" s="47"/>
    </row>
    <row r="102" spans="1:9">
      <c r="A102" s="5"/>
      <c r="B102" s="47"/>
      <c r="C102" s="47"/>
      <c r="D102" s="47"/>
      <c r="E102" s="47"/>
      <c r="F102" s="47"/>
      <c r="G102" s="47"/>
      <c r="H102" s="47"/>
      <c r="I102" s="47"/>
    </row>
    <row r="103" spans="1:9">
      <c r="A103" s="5"/>
      <c r="B103" s="47"/>
      <c r="C103" s="47"/>
      <c r="D103" s="47"/>
      <c r="E103" s="47"/>
      <c r="F103" s="47"/>
      <c r="G103" s="47"/>
      <c r="H103" s="47"/>
      <c r="I103" s="47"/>
    </row>
    <row r="104" spans="1:9">
      <c r="A104" s="5"/>
      <c r="B104" s="47"/>
      <c r="C104" s="47"/>
      <c r="D104" s="47"/>
      <c r="E104" s="47"/>
      <c r="F104" s="47"/>
      <c r="G104" s="47"/>
      <c r="H104" s="47"/>
      <c r="I104" s="47"/>
    </row>
    <row r="105" spans="1:9">
      <c r="A105" s="5"/>
      <c r="B105" s="47"/>
      <c r="C105" s="47"/>
      <c r="D105" s="47"/>
      <c r="E105" s="47"/>
      <c r="F105" s="47"/>
      <c r="G105" s="47"/>
      <c r="H105" s="47"/>
      <c r="I105" s="47"/>
    </row>
    <row r="106" spans="1:9">
      <c r="A106" s="5"/>
      <c r="B106" s="47"/>
      <c r="C106" s="47"/>
      <c r="D106" s="47"/>
      <c r="E106" s="47"/>
      <c r="F106" s="47"/>
      <c r="G106" s="47"/>
      <c r="H106" s="47"/>
      <c r="I106" s="47"/>
    </row>
    <row r="107" spans="1:9">
      <c r="A107" s="5"/>
      <c r="B107" s="47"/>
      <c r="C107" s="47"/>
      <c r="D107" s="47"/>
      <c r="E107" s="47"/>
      <c r="F107" s="47"/>
      <c r="G107" s="47"/>
      <c r="H107" s="47"/>
      <c r="I107" s="47"/>
    </row>
    <row r="108" spans="1:9">
      <c r="A108" s="5"/>
      <c r="B108" s="47"/>
      <c r="C108" s="47"/>
      <c r="D108" s="47"/>
      <c r="E108" s="47"/>
      <c r="F108" s="47"/>
      <c r="G108" s="47"/>
      <c r="H108" s="47"/>
      <c r="I108" s="47"/>
    </row>
    <row r="109" spans="1:9">
      <c r="A109" s="5"/>
      <c r="B109" s="47"/>
      <c r="C109" s="47"/>
      <c r="D109" s="47"/>
      <c r="E109" s="47"/>
      <c r="F109" s="47"/>
      <c r="G109" s="47"/>
      <c r="H109" s="47"/>
      <c r="I109" s="47"/>
    </row>
    <row r="110" spans="1:9">
      <c r="A110" s="5"/>
      <c r="B110" s="47"/>
      <c r="C110" s="47"/>
      <c r="D110" s="47"/>
      <c r="E110" s="47"/>
      <c r="F110" s="47"/>
      <c r="G110" s="47"/>
      <c r="H110" s="47"/>
      <c r="I110" s="47"/>
    </row>
    <row r="111" spans="1:9">
      <c r="A111" s="5"/>
      <c r="B111" s="144"/>
      <c r="C111" s="144"/>
      <c r="D111" s="144"/>
      <c r="E111" s="144"/>
      <c r="F111" s="144"/>
      <c r="G111" s="144"/>
      <c r="H111" s="144"/>
      <c r="I111" s="144"/>
    </row>
    <row r="112" spans="1:9">
      <c r="A112" s="14"/>
      <c r="B112" s="144"/>
      <c r="C112" s="144"/>
      <c r="D112" s="144"/>
      <c r="E112" s="144"/>
      <c r="F112" s="144"/>
      <c r="G112" s="144"/>
      <c r="H112" s="144"/>
      <c r="I112" s="144"/>
    </row>
  </sheetData>
  <mergeCells count="2">
    <mergeCell ref="E11:F11"/>
    <mergeCell ref="A12:K12"/>
  </mergeCells>
  <hyperlinks>
    <hyperlink ref="A1" location="Contents!B3" display="Return to the Table of Contents" xr:uid="{1F471B3F-1869-40EB-99C1-C86553178020}"/>
  </hyperlinks>
  <pageMargins left="0.7" right="0.7" top="0.75" bottom="0.75" header="0.3" footer="0.3"/>
  <pageSetup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75"/>
  <dimension ref="A1:I29"/>
  <sheetViews>
    <sheetView showGridLines="0" workbookViewId="0">
      <selection activeCell="A29" sqref="A29"/>
    </sheetView>
  </sheetViews>
  <sheetFormatPr defaultColWidth="10.625" defaultRowHeight="12.75"/>
  <cols>
    <col min="1" max="1" width="10.625" style="35" customWidth="1"/>
    <col min="2" max="2" width="9.625" style="35" customWidth="1"/>
    <col min="3" max="3" width="4.625" style="35" customWidth="1"/>
    <col min="4" max="16384" width="10.625" style="35"/>
  </cols>
  <sheetData>
    <row r="1" spans="1:7">
      <c r="A1" s="12" t="s">
        <v>48</v>
      </c>
    </row>
    <row r="2" spans="1:7" ht="12" customHeight="1">
      <c r="A2" s="12"/>
    </row>
    <row r="3" spans="1:7" s="34" customFormat="1">
      <c r="A3" s="3" t="s">
        <v>351</v>
      </c>
      <c r="B3" s="4"/>
      <c r="C3" s="4"/>
      <c r="D3" s="4"/>
      <c r="E3" s="4"/>
      <c r="F3" s="4"/>
      <c r="G3" s="4"/>
    </row>
    <row r="4" spans="1:7">
      <c r="A4" s="32"/>
      <c r="B4" s="1"/>
      <c r="C4" s="1"/>
      <c r="D4" s="1"/>
      <c r="E4" s="1"/>
      <c r="F4" s="1"/>
      <c r="G4" s="1"/>
    </row>
    <row r="5" spans="1:7">
      <c r="A5" s="32"/>
      <c r="B5" s="1"/>
      <c r="C5" s="1"/>
      <c r="D5" s="1"/>
      <c r="E5" s="1"/>
      <c r="F5" s="1"/>
      <c r="G5" s="1"/>
    </row>
    <row r="6" spans="1:7">
      <c r="A6" s="282"/>
      <c r="B6" s="282" t="s">
        <v>57</v>
      </c>
      <c r="C6" s="1"/>
      <c r="D6" s="1"/>
      <c r="E6" s="1"/>
      <c r="F6" s="1"/>
      <c r="G6" s="1"/>
    </row>
    <row r="7" spans="1:7">
      <c r="A7" s="5">
        <v>2010</v>
      </c>
      <c r="B7" s="85">
        <v>15103.278</v>
      </c>
      <c r="C7" s="1"/>
      <c r="D7" s="1"/>
      <c r="E7" s="1"/>
      <c r="F7" s="1"/>
      <c r="G7" s="1"/>
    </row>
    <row r="8" spans="1:7">
      <c r="A8" s="288">
        <v>2011</v>
      </c>
      <c r="B8" s="289">
        <v>14305.343000000001</v>
      </c>
      <c r="C8" s="1"/>
      <c r="D8" s="1"/>
      <c r="E8" s="1"/>
      <c r="F8" s="1"/>
      <c r="G8" s="1"/>
    </row>
    <row r="9" spans="1:7">
      <c r="A9" s="5">
        <v>2012</v>
      </c>
      <c r="B9" s="85">
        <v>16461.971000000001</v>
      </c>
      <c r="C9" s="1"/>
      <c r="D9" s="1"/>
      <c r="E9" s="1"/>
      <c r="F9" s="1"/>
      <c r="G9" s="1"/>
    </row>
    <row r="10" spans="1:7">
      <c r="A10" s="288">
        <v>2013</v>
      </c>
      <c r="B10" s="289">
        <v>21453.221000000001</v>
      </c>
      <c r="C10" s="1"/>
      <c r="D10" s="1"/>
      <c r="E10" s="1"/>
      <c r="F10" s="1"/>
      <c r="G10" s="1"/>
    </row>
    <row r="11" spans="1:7">
      <c r="A11" s="5">
        <v>2014</v>
      </c>
      <c r="B11" s="85">
        <v>23811.754000000001</v>
      </c>
      <c r="C11" s="1"/>
      <c r="D11" s="1"/>
      <c r="E11" s="1"/>
      <c r="F11" s="1"/>
      <c r="G11" s="1"/>
    </row>
    <row r="12" spans="1:7">
      <c r="A12" s="288">
        <v>2015</v>
      </c>
      <c r="B12" s="289">
        <v>23289.368999999999</v>
      </c>
      <c r="C12" s="1"/>
      <c r="D12" s="1"/>
      <c r="E12" s="1"/>
      <c r="F12" s="1"/>
      <c r="G12" s="1"/>
    </row>
    <row r="13" spans="1:7">
      <c r="A13" s="5">
        <v>2016</v>
      </c>
      <c r="B13" s="85">
        <v>25212.935000000001</v>
      </c>
      <c r="C13" s="1"/>
      <c r="D13" s="1"/>
      <c r="E13" s="1"/>
      <c r="F13" s="1"/>
      <c r="G13" s="1"/>
    </row>
    <row r="14" spans="1:7">
      <c r="A14" s="288">
        <v>2017</v>
      </c>
      <c r="B14" s="289">
        <v>30038.684000000001</v>
      </c>
      <c r="C14" s="1"/>
      <c r="D14" s="1"/>
      <c r="E14" s="1"/>
      <c r="F14" s="1"/>
      <c r="G14" s="1"/>
    </row>
    <row r="15" spans="1:7">
      <c r="A15" s="5">
        <v>2018</v>
      </c>
      <c r="B15" s="85">
        <v>27153.474999999999</v>
      </c>
      <c r="C15" s="1"/>
      <c r="D15" s="1"/>
      <c r="E15" s="1"/>
      <c r="F15" s="1"/>
      <c r="G15" s="1"/>
    </row>
    <row r="16" spans="1:7">
      <c r="A16" s="288">
        <v>2019</v>
      </c>
      <c r="B16" s="289">
        <v>34384.894</v>
      </c>
      <c r="C16" s="1"/>
      <c r="D16" s="1"/>
      <c r="E16" s="1"/>
      <c r="F16" s="1"/>
      <c r="G16" s="1"/>
    </row>
    <row r="17" spans="1:9">
      <c r="A17" s="5">
        <v>2020</v>
      </c>
      <c r="B17" s="85">
        <v>41040.396000000001</v>
      </c>
      <c r="C17" s="1"/>
      <c r="D17" s="1"/>
      <c r="E17" s="1"/>
      <c r="F17" s="1"/>
      <c r="G17" s="1"/>
    </row>
    <row r="18" spans="1:9">
      <c r="A18" s="288">
        <v>2021</v>
      </c>
      <c r="B18" s="289">
        <v>50482.231</v>
      </c>
      <c r="C18" s="1"/>
      <c r="D18" s="1"/>
      <c r="E18" s="1"/>
      <c r="F18" s="1"/>
      <c r="G18" s="1"/>
    </row>
    <row r="19" spans="1:9">
      <c r="A19" s="5">
        <v>2022</v>
      </c>
      <c r="B19" s="85">
        <v>40818.535000000003</v>
      </c>
      <c r="C19" s="1"/>
      <c r="D19" s="1"/>
      <c r="E19" s="1"/>
      <c r="F19" s="1"/>
      <c r="G19" s="1"/>
    </row>
    <row r="20" spans="1:9">
      <c r="A20" s="288">
        <v>2023</v>
      </c>
      <c r="B20" s="289">
        <v>48663.589</v>
      </c>
      <c r="C20" s="1"/>
      <c r="D20" s="1"/>
      <c r="E20" s="1"/>
      <c r="F20" s="1"/>
      <c r="G20" s="1"/>
    </row>
    <row r="21" spans="1:9">
      <c r="A21" s="92">
        <v>2024</v>
      </c>
      <c r="B21" s="91">
        <v>57908.159</v>
      </c>
      <c r="C21" s="1"/>
      <c r="D21" s="1"/>
      <c r="E21" s="1"/>
      <c r="F21" s="1"/>
      <c r="G21" s="1"/>
    </row>
    <row r="22" spans="1:9">
      <c r="A22" s="5"/>
      <c r="B22" s="8"/>
      <c r="D22" s="1"/>
      <c r="E22" s="1"/>
      <c r="F22" s="1"/>
      <c r="G22" s="1"/>
    </row>
    <row r="23" spans="1:9">
      <c r="A23" s="285" t="s">
        <v>88</v>
      </c>
      <c r="B23" s="286">
        <f>AVERAGE(B$7:B$21)</f>
        <v>31341.855599999999</v>
      </c>
      <c r="C23" s="1"/>
      <c r="D23" s="1"/>
      <c r="E23" s="1"/>
      <c r="F23" s="1"/>
      <c r="G23" s="1"/>
    </row>
    <row r="24" spans="1:9">
      <c r="A24" s="285" t="s">
        <v>109</v>
      </c>
      <c r="B24" s="284">
        <f>B21/B20-1</f>
        <v>0.18996893139139415</v>
      </c>
      <c r="C24" s="1"/>
      <c r="D24" s="1"/>
      <c r="E24" s="1"/>
      <c r="F24" s="1"/>
      <c r="G24" s="1"/>
    </row>
    <row r="25" spans="1:9">
      <c r="A25" s="287" t="s">
        <v>402</v>
      </c>
      <c r="B25" s="284">
        <f>((B21/B16)^(1/5))-1</f>
        <v>0.10987588082897881</v>
      </c>
      <c r="C25" s="1"/>
      <c r="D25" s="1"/>
      <c r="E25" s="1"/>
      <c r="F25" s="1"/>
      <c r="G25" s="1"/>
    </row>
    <row r="26" spans="1:9">
      <c r="A26" s="287" t="s">
        <v>403</v>
      </c>
      <c r="B26" s="284">
        <f>((B21/B11)^(1/10))-1</f>
        <v>9.2936266160932535E-2</v>
      </c>
      <c r="C26" s="1"/>
      <c r="D26" s="1"/>
      <c r="E26" s="1"/>
      <c r="F26" s="1"/>
      <c r="G26" s="1"/>
    </row>
    <row r="27" spans="1:9">
      <c r="C27" s="1"/>
      <c r="D27" s="1"/>
      <c r="E27" s="1"/>
      <c r="F27" s="1"/>
      <c r="G27" s="1"/>
    </row>
    <row r="28" spans="1:9" s="129" customFormat="1" ht="12.75" customHeight="1">
      <c r="A28" s="117" t="s">
        <v>97</v>
      </c>
      <c r="B28" s="146"/>
      <c r="C28" s="146"/>
      <c r="D28" s="146"/>
      <c r="E28" s="146"/>
      <c r="F28" s="146"/>
      <c r="G28" s="146"/>
      <c r="H28" s="146"/>
    </row>
    <row r="29" spans="1:9" s="71" customFormat="1" ht="11.25" customHeight="1">
      <c r="A29" s="131" t="s">
        <v>349</v>
      </c>
      <c r="B29" s="146"/>
      <c r="C29" s="146"/>
      <c r="D29" s="146"/>
      <c r="E29" s="146"/>
      <c r="F29" s="146"/>
      <c r="G29" s="146"/>
      <c r="H29" s="146"/>
      <c r="I29" s="146"/>
    </row>
  </sheetData>
  <hyperlinks>
    <hyperlink ref="A1" location="Contents!B3" display="Return to the Table of Contents" xr:uid="{EA86B149-DCFA-4BD7-89DF-E9677C5DFB98}"/>
  </hyperlink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55"/>
  <dimension ref="A1:S56"/>
  <sheetViews>
    <sheetView showGridLines="0" workbookViewId="0">
      <selection activeCell="A3" sqref="A3"/>
    </sheetView>
  </sheetViews>
  <sheetFormatPr defaultColWidth="10.625" defaultRowHeight="12.75"/>
  <cols>
    <col min="1" max="1" width="10.625" style="5" customWidth="1"/>
    <col min="2" max="9" width="9.625" style="1" customWidth="1"/>
    <col min="10" max="10" width="2.625" style="1" customWidth="1"/>
    <col min="11" max="11" width="10.625" style="1" customWidth="1"/>
    <col min="12" max="19" width="9.625" style="1" customWidth="1"/>
    <col min="20" max="20" width="2.625" style="1" customWidth="1"/>
    <col min="21" max="16384" width="10.625" style="1"/>
  </cols>
  <sheetData>
    <row r="1" spans="1:19">
      <c r="A1" s="12" t="s">
        <v>48</v>
      </c>
    </row>
    <row r="2" spans="1:19">
      <c r="A2" s="12"/>
    </row>
    <row r="3" spans="1:19" s="4" customFormat="1">
      <c r="A3" s="3" t="s">
        <v>352</v>
      </c>
    </row>
    <row r="4" spans="1:19">
      <c r="A4" s="32"/>
    </row>
    <row r="5" spans="1:19">
      <c r="A5" s="32"/>
    </row>
    <row r="6" spans="1:19" s="7" customFormat="1" ht="25.5">
      <c r="A6" s="371" t="s">
        <v>415</v>
      </c>
      <c r="B6" s="282" t="s">
        <v>3</v>
      </c>
      <c r="C6" s="282" t="s">
        <v>347</v>
      </c>
      <c r="D6" s="282" t="s">
        <v>336</v>
      </c>
      <c r="E6" s="282" t="s">
        <v>355</v>
      </c>
      <c r="F6" s="282" t="s">
        <v>354</v>
      </c>
      <c r="G6" s="282" t="s">
        <v>353</v>
      </c>
      <c r="H6" s="282" t="s">
        <v>299</v>
      </c>
      <c r="I6" s="282" t="s">
        <v>0</v>
      </c>
      <c r="J6" s="1"/>
      <c r="K6" s="371" t="s">
        <v>416</v>
      </c>
      <c r="L6" s="282" t="str">
        <f>B6</f>
        <v>Equities</v>
      </c>
      <c r="M6" s="282" t="str">
        <f t="shared" ref="M6:S6" si="0">C6</f>
        <v>Deposits</v>
      </c>
      <c r="N6" s="282" t="str">
        <f t="shared" si="0"/>
        <v>MFs</v>
      </c>
      <c r="O6" s="282" t="str">
        <f t="shared" si="0"/>
        <v>UST, Agency</v>
      </c>
      <c r="P6" s="282" t="str">
        <f t="shared" si="0"/>
        <v>Munis</v>
      </c>
      <c r="Q6" s="282" t="str">
        <f t="shared" si="0"/>
        <v>MMFs</v>
      </c>
      <c r="R6" s="282" t="str">
        <f t="shared" si="0"/>
        <v>Corporates</v>
      </c>
      <c r="S6" s="282" t="str">
        <f t="shared" si="0"/>
        <v>Total</v>
      </c>
    </row>
    <row r="7" spans="1:19">
      <c r="A7" s="5">
        <v>2010</v>
      </c>
      <c r="B7" s="85">
        <v>8784.6610000000001</v>
      </c>
      <c r="C7" s="85">
        <v>6198.1329999999998</v>
      </c>
      <c r="D7" s="85">
        <v>4728.8370000000004</v>
      </c>
      <c r="E7" s="85">
        <v>695.62</v>
      </c>
      <c r="F7" s="85">
        <v>1905.135</v>
      </c>
      <c r="G7" s="85">
        <v>1790.0150000000001</v>
      </c>
      <c r="H7" s="85">
        <v>1115.4649999999999</v>
      </c>
      <c r="I7" s="85">
        <v>25217.865999999998</v>
      </c>
    </row>
    <row r="8" spans="1:19">
      <c r="A8" s="288">
        <v>2011</v>
      </c>
      <c r="B8" s="289">
        <v>8334.7999999999993</v>
      </c>
      <c r="C8" s="289">
        <v>6557.3190000000004</v>
      </c>
      <c r="D8" s="289">
        <v>4709.3029999999999</v>
      </c>
      <c r="E8" s="289">
        <v>790.07799999999997</v>
      </c>
      <c r="F8" s="289">
        <v>2057.1709999999998</v>
      </c>
      <c r="G8" s="289">
        <v>1711.674</v>
      </c>
      <c r="H8" s="289">
        <v>1284.575</v>
      </c>
      <c r="I8" s="289">
        <v>25444.92</v>
      </c>
      <c r="K8" s="288">
        <f t="shared" ref="K8:K21" si="1">A8</f>
        <v>2011</v>
      </c>
      <c r="L8" s="291">
        <f t="shared" ref="L8:L21" si="2">B8/B7-1</f>
        <v>-5.1209830407798362E-2</v>
      </c>
      <c r="M8" s="291">
        <f t="shared" ref="M8:M21" si="3">C8/C7-1</f>
        <v>5.7950676437566129E-2</v>
      </c>
      <c r="N8" s="291">
        <f t="shared" ref="N8:N21" si="4">D8/D7-1</f>
        <v>-4.1308254016791945E-3</v>
      </c>
      <c r="O8" s="291">
        <f t="shared" ref="O8:O21" si="5">E8/E7-1</f>
        <v>0.13578965527155629</v>
      </c>
      <c r="P8" s="291">
        <f t="shared" ref="P8:P21" si="6">F8/F7-1</f>
        <v>7.9803268534775595E-2</v>
      </c>
      <c r="Q8" s="291">
        <f t="shared" ref="Q8:Q21" si="7">G8/G7-1</f>
        <v>-4.3765555037248327E-2</v>
      </c>
      <c r="R8" s="291">
        <f t="shared" ref="R8:R21" si="8">H8/H7-1</f>
        <v>0.15160493605805669</v>
      </c>
      <c r="S8" s="291">
        <f t="shared" ref="S8:S21" si="9">I8/I7-1</f>
        <v>9.0036960304253899E-3</v>
      </c>
    </row>
    <row r="9" spans="1:19">
      <c r="A9" s="5">
        <v>2012</v>
      </c>
      <c r="B9" s="85">
        <v>9623.0470000000005</v>
      </c>
      <c r="C9" s="85">
        <v>6800.8580000000002</v>
      </c>
      <c r="D9" s="85">
        <v>5583.8130000000001</v>
      </c>
      <c r="E9" s="85">
        <v>872.68799999999999</v>
      </c>
      <c r="F9" s="85">
        <v>2036.8510000000001</v>
      </c>
      <c r="G9" s="85">
        <v>1749.2739999999999</v>
      </c>
      <c r="H9" s="85">
        <v>1291.5889999999999</v>
      </c>
      <c r="I9" s="85">
        <v>27958.12</v>
      </c>
      <c r="K9" s="5">
        <f t="shared" si="1"/>
        <v>2012</v>
      </c>
      <c r="L9" s="75">
        <f t="shared" si="2"/>
        <v>0.1545624370110863</v>
      </c>
      <c r="M9" s="75">
        <f t="shared" si="3"/>
        <v>3.7140026282082683E-2</v>
      </c>
      <c r="N9" s="75">
        <f t="shared" si="4"/>
        <v>0.18569839315924241</v>
      </c>
      <c r="O9" s="75">
        <f t="shared" si="5"/>
        <v>0.10455929667703701</v>
      </c>
      <c r="P9" s="75">
        <f t="shared" si="6"/>
        <v>-9.8776426461386624E-3</v>
      </c>
      <c r="Q9" s="75">
        <f t="shared" si="7"/>
        <v>2.1966799752756616E-2</v>
      </c>
      <c r="R9" s="75">
        <f t="shared" si="8"/>
        <v>5.4601716521027743E-3</v>
      </c>
      <c r="S9" s="75">
        <f t="shared" si="9"/>
        <v>9.8770206390902393E-2</v>
      </c>
    </row>
    <row r="10" spans="1:19">
      <c r="A10" s="288">
        <v>2013</v>
      </c>
      <c r="B10" s="289">
        <v>12519.716</v>
      </c>
      <c r="C10" s="289">
        <v>6920.5079999999998</v>
      </c>
      <c r="D10" s="289">
        <v>6650.2340000000004</v>
      </c>
      <c r="E10" s="289">
        <v>522.93299999999999</v>
      </c>
      <c r="F10" s="289">
        <v>1859.682</v>
      </c>
      <c r="G10" s="289">
        <v>1680.271</v>
      </c>
      <c r="H10" s="289">
        <v>830.25199999999995</v>
      </c>
      <c r="I10" s="289">
        <v>30983.596000000005</v>
      </c>
      <c r="K10" s="288">
        <f t="shared" si="1"/>
        <v>2013</v>
      </c>
      <c r="L10" s="291">
        <f t="shared" si="2"/>
        <v>0.3010137017932053</v>
      </c>
      <c r="M10" s="291">
        <f t="shared" si="3"/>
        <v>1.7593368366167761E-2</v>
      </c>
      <c r="N10" s="291">
        <f t="shared" si="4"/>
        <v>0.19098436856678402</v>
      </c>
      <c r="O10" s="291">
        <f t="shared" si="5"/>
        <v>-0.40077897255376493</v>
      </c>
      <c r="P10" s="291">
        <f t="shared" si="6"/>
        <v>-8.6981816539354218E-2</v>
      </c>
      <c r="Q10" s="291">
        <f t="shared" si="7"/>
        <v>-3.94466504389821E-2</v>
      </c>
      <c r="R10" s="291">
        <f t="shared" si="8"/>
        <v>-0.35718560625709883</v>
      </c>
      <c r="S10" s="291">
        <f t="shared" si="9"/>
        <v>0.10821457236752718</v>
      </c>
    </row>
    <row r="11" spans="1:19">
      <c r="A11" s="5">
        <v>2014</v>
      </c>
      <c r="B11" s="85">
        <v>14327.226000000001</v>
      </c>
      <c r="C11" s="85">
        <v>7453.8280000000004</v>
      </c>
      <c r="D11" s="85">
        <v>7122.0789999999997</v>
      </c>
      <c r="E11" s="85">
        <v>445.89600000000002</v>
      </c>
      <c r="F11" s="85">
        <v>1944.0540000000001</v>
      </c>
      <c r="G11" s="85">
        <v>1676.78</v>
      </c>
      <c r="H11" s="85">
        <v>878.553</v>
      </c>
      <c r="I11" s="85">
        <v>33848.416000000005</v>
      </c>
      <c r="K11" s="5">
        <f t="shared" si="1"/>
        <v>2014</v>
      </c>
      <c r="L11" s="75">
        <f t="shared" si="2"/>
        <v>0.14437308322329367</v>
      </c>
      <c r="M11" s="75">
        <f t="shared" si="3"/>
        <v>7.7063706883945704E-2</v>
      </c>
      <c r="N11" s="75">
        <f t="shared" si="4"/>
        <v>7.0951638694217278E-2</v>
      </c>
      <c r="O11" s="75">
        <f t="shared" si="5"/>
        <v>-0.14731715152801594</v>
      </c>
      <c r="P11" s="75">
        <f t="shared" si="6"/>
        <v>4.536904696609434E-2</v>
      </c>
      <c r="Q11" s="75">
        <f t="shared" si="7"/>
        <v>-2.0776410471882167E-3</v>
      </c>
      <c r="R11" s="75">
        <f t="shared" si="8"/>
        <v>5.8176312733965174E-2</v>
      </c>
      <c r="S11" s="75">
        <f t="shared" si="9"/>
        <v>9.246247595017687E-2</v>
      </c>
    </row>
    <row r="12" spans="1:19">
      <c r="A12" s="288">
        <v>2015</v>
      </c>
      <c r="B12" s="289">
        <v>13953.554</v>
      </c>
      <c r="C12" s="289">
        <v>8009.393</v>
      </c>
      <c r="D12" s="289">
        <v>7011.8810000000003</v>
      </c>
      <c r="E12" s="289">
        <v>1028.789</v>
      </c>
      <c r="F12" s="289">
        <v>1898.818</v>
      </c>
      <c r="G12" s="289">
        <v>1723.6369999999999</v>
      </c>
      <c r="H12" s="289">
        <v>379.017</v>
      </c>
      <c r="I12" s="289">
        <v>34005.089</v>
      </c>
      <c r="K12" s="288">
        <f t="shared" si="1"/>
        <v>2015</v>
      </c>
      <c r="L12" s="291">
        <f t="shared" si="2"/>
        <v>-2.6081252574643554E-2</v>
      </c>
      <c r="M12" s="291">
        <f t="shared" si="3"/>
        <v>7.453418565601444E-2</v>
      </c>
      <c r="N12" s="291">
        <f t="shared" si="4"/>
        <v>-1.5472729240998184E-2</v>
      </c>
      <c r="O12" s="291">
        <f t="shared" si="5"/>
        <v>1.3072398047975313</v>
      </c>
      <c r="P12" s="291">
        <f t="shared" si="6"/>
        <v>-2.3268900966742723E-2</v>
      </c>
      <c r="Q12" s="291">
        <f t="shared" si="7"/>
        <v>2.794463197318664E-2</v>
      </c>
      <c r="R12" s="291">
        <f t="shared" si="8"/>
        <v>-0.56858948748681071</v>
      </c>
      <c r="S12" s="291">
        <f t="shared" si="9"/>
        <v>4.6286656368201839E-3</v>
      </c>
    </row>
    <row r="13" spans="1:19">
      <c r="A13" s="5">
        <v>2016</v>
      </c>
      <c r="B13" s="85">
        <v>15404.748</v>
      </c>
      <c r="C13" s="85">
        <v>8713.85</v>
      </c>
      <c r="D13" s="85">
        <v>7365.8069999999998</v>
      </c>
      <c r="E13" s="85">
        <v>1131.6030000000001</v>
      </c>
      <c r="F13" s="85">
        <v>1886.2819999999999</v>
      </c>
      <c r="G13" s="85">
        <v>1580.1959999999999</v>
      </c>
      <c r="H13" s="85">
        <v>178.149</v>
      </c>
      <c r="I13" s="85">
        <v>36260.635000000002</v>
      </c>
      <c r="K13" s="5">
        <f t="shared" si="1"/>
        <v>2016</v>
      </c>
      <c r="L13" s="75">
        <f t="shared" si="2"/>
        <v>0.10400174751178093</v>
      </c>
      <c r="M13" s="75">
        <f t="shared" si="3"/>
        <v>8.7953856178614398E-2</v>
      </c>
      <c r="N13" s="75">
        <f t="shared" si="4"/>
        <v>5.0475186330172894E-2</v>
      </c>
      <c r="O13" s="75">
        <f t="shared" si="5"/>
        <v>9.9936916121770469E-2</v>
      </c>
      <c r="P13" s="75">
        <f t="shared" si="6"/>
        <v>-6.602001876957142E-3</v>
      </c>
      <c r="Q13" s="75">
        <f t="shared" si="7"/>
        <v>-8.3219958726808541E-2</v>
      </c>
      <c r="R13" s="75">
        <f t="shared" si="8"/>
        <v>-0.52997095117105564</v>
      </c>
      <c r="S13" s="75">
        <f t="shared" si="9"/>
        <v>6.6329660245853184E-2</v>
      </c>
    </row>
    <row r="14" spans="1:19">
      <c r="A14" s="288">
        <v>2017</v>
      </c>
      <c r="B14" s="289">
        <v>18284.505000000001</v>
      </c>
      <c r="C14" s="289">
        <v>8869.1720000000005</v>
      </c>
      <c r="D14" s="289">
        <v>8729.9760000000006</v>
      </c>
      <c r="E14" s="289">
        <v>1112.0229999999999</v>
      </c>
      <c r="F14" s="289">
        <v>1898.34</v>
      </c>
      <c r="G14" s="289">
        <v>1653.0509999999999</v>
      </c>
      <c r="H14" s="289">
        <v>190.70500000000001</v>
      </c>
      <c r="I14" s="289">
        <v>40737.772000000004</v>
      </c>
      <c r="K14" s="288">
        <f t="shared" si="1"/>
        <v>2017</v>
      </c>
      <c r="L14" s="291">
        <f t="shared" si="2"/>
        <v>0.1869395721371101</v>
      </c>
      <c r="M14" s="291">
        <f t="shared" si="3"/>
        <v>1.7824727301938958E-2</v>
      </c>
      <c r="N14" s="291">
        <f t="shared" si="4"/>
        <v>0.1852029248119047</v>
      </c>
      <c r="O14" s="291">
        <f t="shared" si="5"/>
        <v>-1.7302888026984875E-2</v>
      </c>
      <c r="P14" s="291">
        <f t="shared" si="6"/>
        <v>6.3924694186765496E-3</v>
      </c>
      <c r="Q14" s="291">
        <f t="shared" si="7"/>
        <v>4.6105040134261754E-2</v>
      </c>
      <c r="R14" s="291">
        <f t="shared" si="8"/>
        <v>7.0480328264542758E-2</v>
      </c>
      <c r="S14" s="291">
        <f t="shared" si="9"/>
        <v>0.1234710037482798</v>
      </c>
    </row>
    <row r="15" spans="1:19">
      <c r="A15" s="5">
        <v>2018</v>
      </c>
      <c r="B15" s="85">
        <v>16649.63</v>
      </c>
      <c r="C15" s="85">
        <v>9302.8680000000004</v>
      </c>
      <c r="D15" s="85">
        <v>8062.2070000000003</v>
      </c>
      <c r="E15" s="85">
        <v>1815.335</v>
      </c>
      <c r="F15" s="85">
        <v>1853.9280000000001</v>
      </c>
      <c r="G15" s="85">
        <v>1826.258</v>
      </c>
      <c r="H15" s="85">
        <v>192.352</v>
      </c>
      <c r="I15" s="85">
        <v>39702.578000000001</v>
      </c>
      <c r="K15" s="5">
        <f t="shared" si="1"/>
        <v>2018</v>
      </c>
      <c r="L15" s="75">
        <f t="shared" si="2"/>
        <v>-8.9413139704903166E-2</v>
      </c>
      <c r="M15" s="75">
        <f t="shared" si="3"/>
        <v>4.889926590667093E-2</v>
      </c>
      <c r="N15" s="75">
        <f t="shared" si="4"/>
        <v>-7.6491504673094179E-2</v>
      </c>
      <c r="O15" s="75">
        <f t="shared" si="5"/>
        <v>0.63246173865108912</v>
      </c>
      <c r="P15" s="75">
        <f t="shared" si="6"/>
        <v>-2.3395176838711618E-2</v>
      </c>
      <c r="Q15" s="75">
        <f t="shared" si="7"/>
        <v>0.10478019129476346</v>
      </c>
      <c r="R15" s="75">
        <f t="shared" si="8"/>
        <v>8.6363755538658715E-3</v>
      </c>
      <c r="S15" s="75">
        <f t="shared" si="9"/>
        <v>-2.5411158960779723E-2</v>
      </c>
    </row>
    <row r="16" spans="1:19">
      <c r="A16" s="288">
        <v>2019</v>
      </c>
      <c r="B16" s="289">
        <v>21153.101999999999</v>
      </c>
      <c r="C16" s="289">
        <v>9879.6270000000004</v>
      </c>
      <c r="D16" s="289">
        <v>10054.174000000001</v>
      </c>
      <c r="E16" s="289">
        <v>2154.9389999999999</v>
      </c>
      <c r="F16" s="289">
        <v>1874.5509999999999</v>
      </c>
      <c r="G16" s="289">
        <v>2271.7910000000002</v>
      </c>
      <c r="H16" s="289">
        <v>211.834</v>
      </c>
      <c r="I16" s="289">
        <v>47600.017999999996</v>
      </c>
      <c r="K16" s="288">
        <f t="shared" si="1"/>
        <v>2019</v>
      </c>
      <c r="L16" s="291">
        <f t="shared" si="2"/>
        <v>0.27048480957234466</v>
      </c>
      <c r="M16" s="291">
        <f t="shared" si="3"/>
        <v>6.1997977397937998E-2</v>
      </c>
      <c r="N16" s="291">
        <f t="shared" si="4"/>
        <v>0.24707465337965151</v>
      </c>
      <c r="O16" s="291">
        <f t="shared" si="5"/>
        <v>0.1870751128579573</v>
      </c>
      <c r="P16" s="291">
        <f t="shared" si="6"/>
        <v>1.1123948718612553E-2</v>
      </c>
      <c r="Q16" s="291">
        <f t="shared" si="7"/>
        <v>0.24395950626910334</v>
      </c>
      <c r="R16" s="291">
        <f t="shared" si="8"/>
        <v>0.10128306438196644</v>
      </c>
      <c r="S16" s="291">
        <f t="shared" si="9"/>
        <v>0.19891504274609062</v>
      </c>
    </row>
    <row r="17" spans="1:19">
      <c r="A17" s="5">
        <v>2020</v>
      </c>
      <c r="B17" s="85">
        <v>26139.762999999999</v>
      </c>
      <c r="C17" s="85">
        <v>10341.433999999999</v>
      </c>
      <c r="D17" s="85">
        <v>11052.859</v>
      </c>
      <c r="E17" s="85">
        <v>1516.7919999999999</v>
      </c>
      <c r="F17" s="85">
        <v>1896.0940000000001</v>
      </c>
      <c r="G17" s="85">
        <v>2696.6</v>
      </c>
      <c r="H17" s="85">
        <v>225.148</v>
      </c>
      <c r="I17" s="85">
        <v>53868.689999999995</v>
      </c>
      <c r="K17" s="5">
        <f t="shared" si="1"/>
        <v>2020</v>
      </c>
      <c r="L17" s="75">
        <f t="shared" si="2"/>
        <v>0.23574135840691368</v>
      </c>
      <c r="M17" s="75">
        <f t="shared" si="3"/>
        <v>4.6743363894203638E-2</v>
      </c>
      <c r="N17" s="75">
        <f t="shared" si="4"/>
        <v>9.9330387558440814E-2</v>
      </c>
      <c r="O17" s="75">
        <f t="shared" si="5"/>
        <v>-0.29613228031048677</v>
      </c>
      <c r="P17" s="75">
        <f t="shared" si="6"/>
        <v>1.1492352035234132E-2</v>
      </c>
      <c r="Q17" s="75">
        <f t="shared" si="7"/>
        <v>0.18699299363365718</v>
      </c>
      <c r="R17" s="75">
        <f t="shared" si="8"/>
        <v>6.2851100389927916E-2</v>
      </c>
      <c r="S17" s="75">
        <f t="shared" si="9"/>
        <v>0.13169474011543447</v>
      </c>
    </row>
    <row r="18" spans="1:19">
      <c r="A18" s="288">
        <v>2021</v>
      </c>
      <c r="B18" s="289">
        <v>33032.951999999997</v>
      </c>
      <c r="C18" s="289">
        <v>11106.6</v>
      </c>
      <c r="D18" s="289">
        <v>12927.981</v>
      </c>
      <c r="E18" s="289">
        <v>644.14800000000002</v>
      </c>
      <c r="F18" s="289">
        <v>1779.133</v>
      </c>
      <c r="G18" s="289">
        <v>2805.8710000000001</v>
      </c>
      <c r="H18" s="289">
        <v>225.554</v>
      </c>
      <c r="I18" s="289">
        <v>62522.238999999994</v>
      </c>
      <c r="K18" s="288">
        <f t="shared" si="1"/>
        <v>2021</v>
      </c>
      <c r="L18" s="291">
        <f t="shared" si="2"/>
        <v>0.26370510704324279</v>
      </c>
      <c r="M18" s="291">
        <f t="shared" si="3"/>
        <v>7.399031894416197E-2</v>
      </c>
      <c r="N18" s="291">
        <f t="shared" si="4"/>
        <v>0.16965040447905833</v>
      </c>
      <c r="O18" s="291">
        <f t="shared" si="5"/>
        <v>-0.57532212722640941</v>
      </c>
      <c r="P18" s="291">
        <f t="shared" si="6"/>
        <v>-6.1685232905119736E-2</v>
      </c>
      <c r="Q18" s="291">
        <f t="shared" si="7"/>
        <v>4.0521768152488313E-2</v>
      </c>
      <c r="R18" s="291">
        <f t="shared" si="8"/>
        <v>1.8032583012064229E-3</v>
      </c>
      <c r="S18" s="291">
        <f t="shared" si="9"/>
        <v>0.16064153407109028</v>
      </c>
    </row>
    <row r="19" spans="1:19">
      <c r="A19" s="5">
        <v>2022</v>
      </c>
      <c r="B19" s="85">
        <v>27305.928</v>
      </c>
      <c r="C19" s="85">
        <v>10337.605</v>
      </c>
      <c r="D19" s="85">
        <v>9866.8009999999995</v>
      </c>
      <c r="E19" s="85">
        <v>2584.0450000000001</v>
      </c>
      <c r="F19" s="85">
        <v>1600.6579999999999</v>
      </c>
      <c r="G19" s="85">
        <v>3097.1280000000002</v>
      </c>
      <c r="H19" s="85">
        <v>222.69800000000001</v>
      </c>
      <c r="I19" s="85">
        <v>55014.86299999999</v>
      </c>
      <c r="K19" s="5">
        <f t="shared" si="1"/>
        <v>2022</v>
      </c>
      <c r="L19" s="75">
        <f t="shared" si="2"/>
        <v>-0.17337306093624327</v>
      </c>
      <c r="M19" s="75">
        <f t="shared" si="3"/>
        <v>-6.9237660490159114E-2</v>
      </c>
      <c r="N19" s="75">
        <f t="shared" si="4"/>
        <v>-0.23678716730787275</v>
      </c>
      <c r="O19" s="75">
        <f t="shared" si="5"/>
        <v>3.0115703223482804</v>
      </c>
      <c r="P19" s="75">
        <f t="shared" si="6"/>
        <v>-0.10031571557607</v>
      </c>
      <c r="Q19" s="75">
        <f t="shared" si="7"/>
        <v>0.10380270511367051</v>
      </c>
      <c r="R19" s="75">
        <f t="shared" si="8"/>
        <v>-1.2662156290732973E-2</v>
      </c>
      <c r="S19" s="75">
        <f t="shared" si="9"/>
        <v>-0.12007529032989372</v>
      </c>
    </row>
    <row r="20" spans="1:19">
      <c r="A20" s="288">
        <v>2023</v>
      </c>
      <c r="B20" s="289">
        <v>32654.037</v>
      </c>
      <c r="C20" s="289">
        <v>9893.3189999999995</v>
      </c>
      <c r="D20" s="289">
        <v>11150.275</v>
      </c>
      <c r="E20" s="289">
        <v>3646.0450000000001</v>
      </c>
      <c r="F20" s="289">
        <v>1751.8409999999999</v>
      </c>
      <c r="G20" s="289">
        <v>4030.6219999999998</v>
      </c>
      <c r="H20" s="289">
        <v>232.65899999999999</v>
      </c>
      <c r="I20" s="289">
        <v>63358.798000000003</v>
      </c>
      <c r="K20" s="288">
        <f t="shared" si="1"/>
        <v>2023</v>
      </c>
      <c r="L20" s="291">
        <f t="shared" si="2"/>
        <v>0.19585889921045707</v>
      </c>
      <c r="M20" s="291">
        <f t="shared" si="3"/>
        <v>-4.2977652947660538E-2</v>
      </c>
      <c r="N20" s="291">
        <f t="shared" si="4"/>
        <v>0.13008005330197703</v>
      </c>
      <c r="O20" s="291">
        <f t="shared" si="5"/>
        <v>0.41098355485295346</v>
      </c>
      <c r="P20" s="291">
        <f t="shared" si="6"/>
        <v>9.4450532218625094E-2</v>
      </c>
      <c r="Q20" s="291">
        <f t="shared" si="7"/>
        <v>0.30140633515954129</v>
      </c>
      <c r="R20" s="291">
        <f t="shared" si="8"/>
        <v>4.4728735776702111E-2</v>
      </c>
      <c r="S20" s="291">
        <f t="shared" si="9"/>
        <v>0.15166692317310715</v>
      </c>
    </row>
    <row r="21" spans="1:19">
      <c r="A21" s="92">
        <v>2024</v>
      </c>
      <c r="B21" s="91">
        <v>39398.942999999999</v>
      </c>
      <c r="C21" s="91">
        <v>9926.8259999999991</v>
      </c>
      <c r="D21" s="91">
        <v>12349.526</v>
      </c>
      <c r="E21" s="91">
        <v>3830.9569999999999</v>
      </c>
      <c r="F21" s="91">
        <v>1826.92</v>
      </c>
      <c r="G21" s="91">
        <v>4718.5540000000001</v>
      </c>
      <c r="H21" s="91">
        <v>238.84399999999999</v>
      </c>
      <c r="I21" s="91">
        <v>72290.570000000007</v>
      </c>
      <c r="K21" s="92">
        <f t="shared" si="1"/>
        <v>2024</v>
      </c>
      <c r="L21" s="74">
        <f t="shared" si="2"/>
        <v>0.20655657369408864</v>
      </c>
      <c r="M21" s="74">
        <f t="shared" si="3"/>
        <v>3.3868310523494927E-3</v>
      </c>
      <c r="N21" s="74">
        <f t="shared" si="4"/>
        <v>0.10755349083318566</v>
      </c>
      <c r="O21" s="74">
        <f t="shared" si="5"/>
        <v>5.0715775586971601E-2</v>
      </c>
      <c r="P21" s="74">
        <f t="shared" si="6"/>
        <v>4.2857199939948964E-2</v>
      </c>
      <c r="Q21" s="74">
        <f t="shared" si="7"/>
        <v>0.17067638691993459</v>
      </c>
      <c r="R21" s="74">
        <f t="shared" si="8"/>
        <v>2.6583970531980361E-2</v>
      </c>
      <c r="S21" s="74">
        <f t="shared" si="9"/>
        <v>0.1409712980981741</v>
      </c>
    </row>
    <row r="22" spans="1:19">
      <c r="B22" s="9"/>
      <c r="C22" s="9"/>
      <c r="D22" s="9"/>
      <c r="E22" s="9"/>
      <c r="F22" s="9"/>
      <c r="G22" s="9"/>
      <c r="H22" s="9"/>
      <c r="I22" s="9"/>
      <c r="L22" s="11"/>
    </row>
    <row r="23" spans="1:19">
      <c r="A23" s="285" t="s">
        <v>88</v>
      </c>
      <c r="B23" s="286">
        <f>AVERAGE(B$7:B$21)</f>
        <v>19837.774133333332</v>
      </c>
      <c r="C23" s="286">
        <f t="shared" ref="C23:I23" si="10">AVERAGE(C$7:C$21)</f>
        <v>8687.4226666666673</v>
      </c>
      <c r="D23" s="286">
        <f t="shared" si="10"/>
        <v>8491.0501999999997</v>
      </c>
      <c r="E23" s="286">
        <f t="shared" si="10"/>
        <v>1519.4594</v>
      </c>
      <c r="F23" s="286">
        <f t="shared" si="10"/>
        <v>1871.2972</v>
      </c>
      <c r="G23" s="286">
        <f t="shared" si="10"/>
        <v>2334.1147999999998</v>
      </c>
      <c r="H23" s="286">
        <f t="shared" si="10"/>
        <v>513.15959999999995</v>
      </c>
      <c r="I23" s="286">
        <f t="shared" si="10"/>
        <v>43254.277999999998</v>
      </c>
      <c r="L23" s="9"/>
      <c r="M23" s="9"/>
      <c r="N23" s="9"/>
      <c r="O23" s="9"/>
      <c r="P23" s="9"/>
      <c r="Q23" s="9"/>
      <c r="R23" s="9"/>
    </row>
    <row r="24" spans="1:19">
      <c r="A24" s="285" t="s">
        <v>109</v>
      </c>
      <c r="B24" s="284">
        <f>B21/B20-1</f>
        <v>0.20655657369408864</v>
      </c>
      <c r="C24" s="284">
        <f t="shared" ref="C24:I24" si="11">C21/C20-1</f>
        <v>3.3868310523494927E-3</v>
      </c>
      <c r="D24" s="284">
        <f t="shared" si="11"/>
        <v>0.10755349083318566</v>
      </c>
      <c r="E24" s="284">
        <f t="shared" si="11"/>
        <v>5.0715775586971601E-2</v>
      </c>
      <c r="F24" s="284">
        <f t="shared" si="11"/>
        <v>4.2857199939948964E-2</v>
      </c>
      <c r="G24" s="284">
        <f t="shared" si="11"/>
        <v>0.17067638691993459</v>
      </c>
      <c r="H24" s="284">
        <f t="shared" si="11"/>
        <v>2.6583970531980361E-2</v>
      </c>
      <c r="I24" s="284">
        <f t="shared" si="11"/>
        <v>0.1409712980981741</v>
      </c>
    </row>
    <row r="25" spans="1:19">
      <c r="A25" s="287" t="s">
        <v>402</v>
      </c>
      <c r="B25" s="284">
        <f>((B21/B16)^(1/5))-1</f>
        <v>0.13245799301392469</v>
      </c>
      <c r="C25" s="284">
        <f t="shared" ref="C25:I25" si="12">((C21/C16)^(1/5))-1</f>
        <v>9.5366074335068163E-4</v>
      </c>
      <c r="D25" s="284">
        <f t="shared" si="12"/>
        <v>4.198334760793343E-2</v>
      </c>
      <c r="E25" s="284">
        <f t="shared" si="12"/>
        <v>0.12195247062707759</v>
      </c>
      <c r="F25" s="284">
        <f t="shared" si="12"/>
        <v>-5.1343091990448952E-3</v>
      </c>
      <c r="G25" s="284">
        <f t="shared" si="12"/>
        <v>0.15741234691963535</v>
      </c>
      <c r="H25" s="284">
        <f t="shared" si="12"/>
        <v>2.4291889166966341E-2</v>
      </c>
      <c r="I25" s="284">
        <f t="shared" si="12"/>
        <v>8.7163608377866186E-2</v>
      </c>
      <c r="K25" s="35"/>
      <c r="L25" s="75"/>
      <c r="M25" s="75"/>
      <c r="N25" s="75"/>
      <c r="O25" s="75"/>
      <c r="Q25" s="75"/>
      <c r="R25" s="75"/>
      <c r="S25" s="75"/>
    </row>
    <row r="26" spans="1:19">
      <c r="A26" s="287" t="s">
        <v>403</v>
      </c>
      <c r="B26" s="284">
        <f>((B21/B11)^(1/10))-1</f>
        <v>0.10645115355623957</v>
      </c>
      <c r="C26" s="284">
        <f t="shared" ref="C26:I26" si="13">((C21/C11)^(1/10))-1</f>
        <v>2.9065703238087215E-2</v>
      </c>
      <c r="D26" s="284">
        <f t="shared" si="13"/>
        <v>5.6584779480848502E-2</v>
      </c>
      <c r="E26" s="284">
        <f t="shared" si="13"/>
        <v>0.23995912819943022</v>
      </c>
      <c r="F26" s="284">
        <f t="shared" si="13"/>
        <v>-6.1951300186369185E-3</v>
      </c>
      <c r="G26" s="284">
        <f t="shared" si="13"/>
        <v>0.10900443883171618</v>
      </c>
      <c r="H26" s="284">
        <f t="shared" si="13"/>
        <v>-0.1221210470721954</v>
      </c>
      <c r="I26" s="284">
        <f t="shared" si="13"/>
        <v>7.8833266980229633E-2</v>
      </c>
      <c r="K26" s="35"/>
      <c r="L26" s="75"/>
      <c r="M26" s="75"/>
      <c r="N26" s="75"/>
      <c r="O26" s="75"/>
      <c r="Q26" s="75"/>
      <c r="R26" s="75"/>
      <c r="S26" s="75"/>
    </row>
    <row r="27" spans="1:19">
      <c r="A27" s="1"/>
    </row>
    <row r="28" spans="1:19" s="127" customFormat="1" ht="11.25">
      <c r="A28" s="71" t="s">
        <v>97</v>
      </c>
      <c r="B28" s="71"/>
      <c r="C28" s="71"/>
      <c r="D28" s="71"/>
      <c r="E28" s="71"/>
      <c r="F28" s="71"/>
      <c r="G28" s="71"/>
      <c r="H28" s="71"/>
      <c r="I28" s="82"/>
    </row>
    <row r="29" spans="1:19" s="127" customFormat="1" ht="11.25">
      <c r="A29" s="71" t="s">
        <v>469</v>
      </c>
      <c r="B29" s="71"/>
      <c r="C29" s="71"/>
      <c r="D29" s="71"/>
      <c r="E29" s="71"/>
      <c r="F29" s="71"/>
      <c r="G29" s="71"/>
      <c r="H29" s="71"/>
      <c r="I29" s="71"/>
    </row>
    <row r="45" spans="1:1">
      <c r="A45" s="1"/>
    </row>
    <row r="54" spans="2:8">
      <c r="E54" s="9"/>
      <c r="F54" s="9"/>
    </row>
    <row r="55" spans="2:8">
      <c r="C55" s="31"/>
      <c r="D55" s="31"/>
      <c r="E55" s="31"/>
      <c r="F55" s="31"/>
      <c r="G55" s="31"/>
      <c r="H55" s="31"/>
    </row>
    <row r="56" spans="2:8">
      <c r="B56" s="31"/>
    </row>
  </sheetData>
  <hyperlinks>
    <hyperlink ref="A1" location="Contents!B3" display="Return to the Table of Contents" xr:uid="{FFB87F11-A49D-44A8-94FC-3FD6DE9F52D4}"/>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56">
    <pageSetUpPr fitToPage="1"/>
  </sheetPr>
  <dimension ref="A1:L30"/>
  <sheetViews>
    <sheetView showGridLines="0" workbookViewId="0">
      <selection activeCell="A3" sqref="A3"/>
    </sheetView>
  </sheetViews>
  <sheetFormatPr defaultColWidth="10.625" defaultRowHeight="12.75"/>
  <cols>
    <col min="1" max="1" width="10.875" style="1" customWidth="1"/>
    <col min="2" max="8" width="9.625" style="1" customWidth="1"/>
    <col min="9" max="9" width="7.625" style="1" customWidth="1"/>
    <col min="10" max="10" width="2.625" style="1" customWidth="1"/>
    <col min="11" max="16384" width="10.625" style="1"/>
  </cols>
  <sheetData>
    <row r="1" spans="1:9">
      <c r="A1" s="12" t="s">
        <v>48</v>
      </c>
    </row>
    <row r="2" spans="1:9">
      <c r="A2" s="12"/>
    </row>
    <row r="3" spans="1:9" s="4" customFormat="1">
      <c r="A3" s="3" t="s">
        <v>356</v>
      </c>
    </row>
    <row r="4" spans="1:9">
      <c r="A4" s="196"/>
    </row>
    <row r="5" spans="1:9">
      <c r="A5" s="32"/>
    </row>
    <row r="6" spans="1:9" ht="25.5">
      <c r="A6" s="371" t="s">
        <v>419</v>
      </c>
      <c r="B6" s="282" t="s">
        <v>3</v>
      </c>
      <c r="C6" s="282" t="s">
        <v>347</v>
      </c>
      <c r="D6" s="282" t="s">
        <v>336</v>
      </c>
      <c r="E6" s="282" t="s">
        <v>355</v>
      </c>
      <c r="F6" s="282" t="s">
        <v>354</v>
      </c>
      <c r="G6" s="282" t="s">
        <v>353</v>
      </c>
      <c r="H6" s="282" t="s">
        <v>299</v>
      </c>
      <c r="I6" s="100"/>
    </row>
    <row r="7" spans="1:9">
      <c r="A7" s="5">
        <f>'3-04'!A7</f>
        <v>2010</v>
      </c>
      <c r="B7" s="68">
        <f>'3-04'!B7/'3-04'!$I7</f>
        <v>0.34835068915030321</v>
      </c>
      <c r="C7" s="68">
        <f>'3-04'!C7/'3-04'!$I7</f>
        <v>0.24578340609788316</v>
      </c>
      <c r="D7" s="68">
        <f>'3-04'!D7/'3-04'!$I7</f>
        <v>0.18751931666224259</v>
      </c>
      <c r="E7" s="68">
        <f>'3-04'!E7/'3-04'!$I7</f>
        <v>2.7584411781710637E-2</v>
      </c>
      <c r="F7" s="68">
        <f>'3-04'!F7/'3-04'!$I7</f>
        <v>7.5547034788748579E-2</v>
      </c>
      <c r="G7" s="68">
        <f>'3-04'!G7/'3-04'!$I7</f>
        <v>7.0982017272992096E-2</v>
      </c>
      <c r="H7" s="68">
        <f>'3-04'!H7/'3-04'!$I7</f>
        <v>4.4233124246119797E-2</v>
      </c>
      <c r="I7" s="68"/>
    </row>
    <row r="8" spans="1:9">
      <c r="A8" s="294">
        <f>'3-04'!A8</f>
        <v>2011</v>
      </c>
      <c r="B8" s="295">
        <f>'3-04'!B8/'3-04'!$I8</f>
        <v>0.32756243682432484</v>
      </c>
      <c r="C8" s="295">
        <f>'3-04'!C8/'3-04'!$I8</f>
        <v>0.25770641055267618</v>
      </c>
      <c r="D8" s="295">
        <f>'3-04'!D8/'3-04'!$I8</f>
        <v>0.18507831818689155</v>
      </c>
      <c r="E8" s="295">
        <f>'3-04'!E8/'3-04'!$I8</f>
        <v>3.1050520103816402E-2</v>
      </c>
      <c r="F8" s="295">
        <f>'3-04'!F8/'3-04'!$I8</f>
        <v>8.0848004238174065E-2</v>
      </c>
      <c r="G8" s="295">
        <f>'3-04'!G8/'3-04'!$I8</f>
        <v>6.7269773298560182E-2</v>
      </c>
      <c r="H8" s="295">
        <f>'3-04'!H8/'3-04'!$I8</f>
        <v>5.0484536795556839E-2</v>
      </c>
      <c r="I8" s="68"/>
    </row>
    <row r="9" spans="1:9">
      <c r="A9" s="5">
        <f>'3-04'!A9</f>
        <v>2012</v>
      </c>
      <c r="B9" s="68">
        <f>'3-04'!B9/'3-04'!$I9</f>
        <v>0.34419506747950152</v>
      </c>
      <c r="C9" s="68">
        <f>'3-04'!C9/'3-04'!$I9</f>
        <v>0.24325162063829758</v>
      </c>
      <c r="D9" s="68">
        <f>'3-04'!D9/'3-04'!$I9</f>
        <v>0.19972061783839545</v>
      </c>
      <c r="E9" s="68">
        <f>'3-04'!E9/'3-04'!$I9</f>
        <v>3.1214115970601742E-2</v>
      </c>
      <c r="F9" s="68">
        <f>'3-04'!F9/'3-04'!$I9</f>
        <v>7.2853646811731274E-2</v>
      </c>
      <c r="G9" s="68">
        <f>'3-04'!G9/'3-04'!$I9</f>
        <v>6.2567654763625025E-2</v>
      </c>
      <c r="H9" s="68">
        <f>'3-04'!H9/'3-04'!$I9</f>
        <v>4.6197276497847495E-2</v>
      </c>
      <c r="I9" s="68"/>
    </row>
    <row r="10" spans="1:9">
      <c r="A10" s="294">
        <f>'3-04'!A10</f>
        <v>2013</v>
      </c>
      <c r="B10" s="295">
        <f>'3-04'!B10/'3-04'!$I10</f>
        <v>0.40407562763211857</v>
      </c>
      <c r="C10" s="295">
        <f>'3-04'!C10/'3-04'!$I10</f>
        <v>0.22336038721909487</v>
      </c>
      <c r="D10" s="295">
        <f>'3-04'!D10/'3-04'!$I10</f>
        <v>0.2146372551462393</v>
      </c>
      <c r="E10" s="295">
        <f>'3-04'!E10/'3-04'!$I10</f>
        <v>1.6877737496964518E-2</v>
      </c>
      <c r="F10" s="295">
        <f>'3-04'!F10/'3-04'!$I10</f>
        <v>6.0021502991453923E-2</v>
      </c>
      <c r="G10" s="295">
        <f>'3-04'!G10/'3-04'!$I10</f>
        <v>5.4230987261775547E-2</v>
      </c>
      <c r="H10" s="295">
        <f>'3-04'!H10/'3-04'!$I10</f>
        <v>2.6796502252353142E-2</v>
      </c>
      <c r="I10" s="68"/>
    </row>
    <row r="11" spans="1:9">
      <c r="A11" s="5">
        <f>'3-04'!A11</f>
        <v>2014</v>
      </c>
      <c r="B11" s="68">
        <f>'3-04'!B11/'3-04'!$I11</f>
        <v>0.42327611430915996</v>
      </c>
      <c r="C11" s="68">
        <f>'3-04'!C11/'3-04'!$I11</f>
        <v>0.22021201819311129</v>
      </c>
      <c r="D11" s="68">
        <f>'3-04'!D11/'3-04'!$I11</f>
        <v>0.2104109982576437</v>
      </c>
      <c r="E11" s="68">
        <f>'3-04'!E11/'3-04'!$I11</f>
        <v>1.3173319543224709E-2</v>
      </c>
      <c r="F11" s="68">
        <f>'3-04'!F11/'3-04'!$I11</f>
        <v>5.7434120403152683E-2</v>
      </c>
      <c r="G11" s="68">
        <f>'3-04'!G11/'3-04'!$I11</f>
        <v>4.9537916338537075E-2</v>
      </c>
      <c r="H11" s="68">
        <f>'3-04'!H11/'3-04'!$I11</f>
        <v>2.5955512955170484E-2</v>
      </c>
      <c r="I11" s="68"/>
    </row>
    <row r="12" spans="1:9">
      <c r="A12" s="294">
        <f>'3-04'!A12</f>
        <v>2015</v>
      </c>
      <c r="B12" s="295">
        <f>'3-04'!B12/'3-04'!$I12</f>
        <v>0.41033722923060134</v>
      </c>
      <c r="C12" s="295">
        <f>'3-04'!C12/'3-04'!$I12</f>
        <v>0.23553512828623974</v>
      </c>
      <c r="D12" s="295">
        <f>'3-04'!D12/'3-04'!$I12</f>
        <v>0.20620093069010936</v>
      </c>
      <c r="E12" s="295">
        <f>'3-04'!E12/'3-04'!$I12</f>
        <v>3.0253971692295819E-2</v>
      </c>
      <c r="F12" s="295">
        <f>'3-04'!F12/'3-04'!$I12</f>
        <v>5.5839230416365029E-2</v>
      </c>
      <c r="G12" s="295">
        <f>'3-04'!G12/'3-04'!$I12</f>
        <v>5.068761913841778E-2</v>
      </c>
      <c r="H12" s="295">
        <f>'3-04'!H12/'3-04'!$I12</f>
        <v>1.1145890545970929E-2</v>
      </c>
      <c r="I12" s="68"/>
    </row>
    <row r="13" spans="1:9">
      <c r="A13" s="5">
        <f>'3-04'!A13</f>
        <v>2016</v>
      </c>
      <c r="B13" s="68">
        <f>'3-04'!B13/'3-04'!$I13</f>
        <v>0.42483392803242409</v>
      </c>
      <c r="C13" s="68">
        <f>'3-04'!C13/'3-04'!$I13</f>
        <v>0.24031156652386257</v>
      </c>
      <c r="D13" s="68">
        <f>'3-04'!D13/'3-04'!$I13</f>
        <v>0.20313508023232354</v>
      </c>
      <c r="E13" s="68">
        <f>'3-04'!E13/'3-04'!$I13</f>
        <v>3.1207478854134794E-2</v>
      </c>
      <c r="F13" s="68">
        <f>'3-04'!F13/'3-04'!$I13</f>
        <v>5.2020103895036585E-2</v>
      </c>
      <c r="G13" s="68">
        <f>'3-04'!G13/'3-04'!$I13</f>
        <v>4.3578828666403661E-2</v>
      </c>
      <c r="H13" s="68">
        <f>'3-04'!H13/'3-04'!$I13</f>
        <v>4.9130137958146624E-3</v>
      </c>
      <c r="I13" s="68"/>
    </row>
    <row r="14" spans="1:9">
      <c r="A14" s="294">
        <f>'3-04'!A14</f>
        <v>2017</v>
      </c>
      <c r="B14" s="295">
        <f>'3-04'!B14/'3-04'!$I14</f>
        <v>0.44883419250321299</v>
      </c>
      <c r="C14" s="295">
        <f>'3-04'!C14/'3-04'!$I14</f>
        <v>0.21771372278287579</v>
      </c>
      <c r="D14" s="295">
        <f>'3-04'!D14/'3-04'!$I14</f>
        <v>0.21429684470716759</v>
      </c>
      <c r="E14" s="295">
        <f>'3-04'!E14/'3-04'!$I14</f>
        <v>2.7297099114796945E-2</v>
      </c>
      <c r="F14" s="295">
        <f>'3-04'!F14/'3-04'!$I14</f>
        <v>4.6599013809591742E-2</v>
      </c>
      <c r="G14" s="295">
        <f>'3-04'!G14/'3-04'!$I14</f>
        <v>4.0577845052498202E-2</v>
      </c>
      <c r="H14" s="295">
        <f>'3-04'!H14/'3-04'!$I14</f>
        <v>4.6812820298567136E-3</v>
      </c>
      <c r="I14" s="68"/>
    </row>
    <row r="15" spans="1:9">
      <c r="A15" s="5">
        <f>'3-04'!A15</f>
        <v>2018</v>
      </c>
      <c r="B15" s="68">
        <f>'3-04'!B15/'3-04'!$I15</f>
        <v>0.41935891417428867</v>
      </c>
      <c r="C15" s="68">
        <f>'3-04'!C15/'3-04'!$I15</f>
        <v>0.23431395311407738</v>
      </c>
      <c r="D15" s="68">
        <f>'3-04'!D15/'3-04'!$I15</f>
        <v>0.20306507552229983</v>
      </c>
      <c r="E15" s="68">
        <f>'3-04'!E15/'3-04'!$I15</f>
        <v>4.5723353279477214E-2</v>
      </c>
      <c r="F15" s="68">
        <f>'3-04'!F15/'3-04'!$I15</f>
        <v>4.6695406026278696E-2</v>
      </c>
      <c r="G15" s="68">
        <f>'3-04'!G15/'3-04'!$I15</f>
        <v>4.5998473953001238E-2</v>
      </c>
      <c r="H15" s="68">
        <f>'3-04'!H15/'3-04'!$I15</f>
        <v>4.8448239305770016E-3</v>
      </c>
      <c r="I15" s="68"/>
    </row>
    <row r="16" spans="1:9">
      <c r="A16" s="294">
        <f>'3-04'!A16</f>
        <v>2019</v>
      </c>
      <c r="B16" s="295">
        <f>'3-04'!B16/'3-04'!$I16</f>
        <v>0.44439273111199246</v>
      </c>
      <c r="C16" s="295">
        <f>'3-04'!C16/'3-04'!$I16</f>
        <v>0.20755511058840359</v>
      </c>
      <c r="D16" s="295">
        <f>'3-04'!D16/'3-04'!$I16</f>
        <v>0.21122206298325352</v>
      </c>
      <c r="E16" s="295">
        <f>'3-04'!E16/'3-04'!$I16</f>
        <v>4.5271810611500186E-2</v>
      </c>
      <c r="F16" s="295">
        <f>'3-04'!F16/'3-04'!$I16</f>
        <v>3.9381308637320263E-2</v>
      </c>
      <c r="G16" s="295">
        <f>'3-04'!G16/'3-04'!$I16</f>
        <v>4.7726683632766699E-2</v>
      </c>
      <c r="H16" s="295">
        <f>'3-04'!H16/'3-04'!$I16</f>
        <v>4.4502924347633657E-3</v>
      </c>
      <c r="I16" s="68"/>
    </row>
    <row r="17" spans="1:12">
      <c r="A17" s="5">
        <f>'3-04'!A17</f>
        <v>2020</v>
      </c>
      <c r="B17" s="68">
        <f>'3-04'!B17/'3-04'!$I17</f>
        <v>0.48524965058552566</v>
      </c>
      <c r="C17" s="68">
        <f>'3-04'!C17/'3-04'!$I17</f>
        <v>0.19197485589495494</v>
      </c>
      <c r="D17" s="68">
        <f>'3-04'!D17/'3-04'!$I17</f>
        <v>0.20518150710551902</v>
      </c>
      <c r="E17" s="68">
        <f>'3-04'!E17/'3-04'!$I17</f>
        <v>2.815720968896775E-2</v>
      </c>
      <c r="F17" s="68">
        <f>'3-04'!F17/'3-04'!$I17</f>
        <v>3.5198442731761252E-2</v>
      </c>
      <c r="G17" s="68">
        <f>'3-04'!G17/'3-04'!$I17</f>
        <v>5.0058763263038326E-2</v>
      </c>
      <c r="H17" s="68">
        <f>'3-04'!H17/'3-04'!$I17</f>
        <v>4.1795707302330915E-3</v>
      </c>
      <c r="I17" s="68"/>
    </row>
    <row r="18" spans="1:12">
      <c r="A18" s="294">
        <f>'3-04'!A18</f>
        <v>2021</v>
      </c>
      <c r="B18" s="295">
        <f>'3-04'!B18/'3-04'!$I18</f>
        <v>0.52833923621961143</v>
      </c>
      <c r="C18" s="295">
        <f>'3-04'!C18/'3-04'!$I18</f>
        <v>0.1776423905740164</v>
      </c>
      <c r="D18" s="295">
        <f>'3-04'!D18/'3-04'!$I18</f>
        <v>0.2067741208052386</v>
      </c>
      <c r="E18" s="295">
        <f>'3-04'!E18/'3-04'!$I18</f>
        <v>1.0302702051345284E-2</v>
      </c>
      <c r="F18" s="295">
        <f>'3-04'!F18/'3-04'!$I18</f>
        <v>2.8456002671305488E-2</v>
      </c>
      <c r="G18" s="295">
        <f>'3-04'!G18/'3-04'!$I18</f>
        <v>4.4877967342148453E-2</v>
      </c>
      <c r="H18" s="295">
        <f>'3-04'!H18/'3-04'!$I18</f>
        <v>3.6075803363344043E-3</v>
      </c>
      <c r="I18" s="68"/>
    </row>
    <row r="19" spans="1:12">
      <c r="A19" s="5">
        <f>'3-04'!A19</f>
        <v>2022</v>
      </c>
      <c r="B19" s="68">
        <f>'3-04'!B19/'3-04'!$I19</f>
        <v>0.49633728979748626</v>
      </c>
      <c r="C19" s="68">
        <f>'3-04'!C19/'3-04'!$I19</f>
        <v>0.18790567559897406</v>
      </c>
      <c r="D19" s="68">
        <f>'3-04'!D19/'3-04'!$I19</f>
        <v>0.17934791548967416</v>
      </c>
      <c r="E19" s="68">
        <f>'3-04'!E19/'3-04'!$I19</f>
        <v>4.6969943376937981E-2</v>
      </c>
      <c r="F19" s="68">
        <f>'3-04'!F19/'3-04'!$I19</f>
        <v>2.909501019751699E-2</v>
      </c>
      <c r="G19" s="68">
        <f>'3-04'!G19/'3-04'!$I19</f>
        <v>5.6296204900119461E-2</v>
      </c>
      <c r="H19" s="68">
        <f>'3-04'!H19/'3-04'!$I19</f>
        <v>4.0479606392912412E-3</v>
      </c>
      <c r="I19" s="68"/>
    </row>
    <row r="20" spans="1:12">
      <c r="A20" s="294">
        <f>'3-04'!A20</f>
        <v>2023</v>
      </c>
      <c r="B20" s="295">
        <f>'3-04'!B20/'3-04'!$I20</f>
        <v>0.51538283601907975</v>
      </c>
      <c r="C20" s="295">
        <f>'3-04'!C20/'3-04'!$I20</f>
        <v>0.15614751719248207</v>
      </c>
      <c r="D20" s="295">
        <f>'3-04'!D20/'3-04'!$I20</f>
        <v>0.17598621425867328</v>
      </c>
      <c r="E20" s="295">
        <f>'3-04'!E20/'3-04'!$I20</f>
        <v>5.7545993849188869E-2</v>
      </c>
      <c r="F20" s="295">
        <f>'3-04'!F20/'3-04'!$I20</f>
        <v>2.764953021993883E-2</v>
      </c>
      <c r="G20" s="295">
        <f>'3-04'!G20/'3-04'!$I20</f>
        <v>6.361582175217402E-2</v>
      </c>
      <c r="H20" s="295">
        <f>'3-04'!H20/'3-04'!$I20</f>
        <v>3.6720867084631243E-3</v>
      </c>
      <c r="I20" s="75"/>
      <c r="L20" s="11"/>
    </row>
    <row r="21" spans="1:12">
      <c r="A21" s="92">
        <f>'3-04'!A21</f>
        <v>2024</v>
      </c>
      <c r="B21" s="74">
        <f>'3-04'!B21/'3-04'!$I21</f>
        <v>0.54500805568416455</v>
      </c>
      <c r="C21" s="74">
        <f>'3-04'!C21/'3-04'!$I21</f>
        <v>0.13731840819625574</v>
      </c>
      <c r="D21" s="74">
        <f>'3-04'!D21/'3-04'!$I21</f>
        <v>0.17083176962085095</v>
      </c>
      <c r="E21" s="74">
        <f>'3-04'!E21/'3-04'!$I21</f>
        <v>5.2993869048203655E-2</v>
      </c>
      <c r="F21" s="74">
        <f>'3-04'!F21/'3-04'!$I21</f>
        <v>2.5271899225583639E-2</v>
      </c>
      <c r="G21" s="74">
        <f>'3-04'!G21/'3-04'!$I21</f>
        <v>6.5272054155887826E-2</v>
      </c>
      <c r="H21" s="74">
        <f>'3-04'!H21/'3-04'!$I21</f>
        <v>3.3039440690535429E-3</v>
      </c>
      <c r="I21" s="75"/>
      <c r="L21" s="11"/>
    </row>
    <row r="22" spans="1:12">
      <c r="A22" s="5"/>
      <c r="B22" s="31"/>
      <c r="C22" s="31"/>
      <c r="D22" s="31"/>
      <c r="E22" s="31"/>
      <c r="F22" s="31"/>
      <c r="G22" s="31"/>
      <c r="H22" s="31"/>
      <c r="I22" s="75"/>
    </row>
    <row r="23" spans="1:12">
      <c r="A23" s="283" t="s">
        <v>88</v>
      </c>
      <c r="B23" s="284">
        <f>AVERAGE(B$7:B$21)</f>
        <v>0.4377022665835863</v>
      </c>
      <c r="C23" s="284">
        <f t="shared" ref="C23:H23" si="0">AVERAGE(C$7:C$21)</f>
        <v>0.21178214476354698</v>
      </c>
      <c r="D23" s="284">
        <f t="shared" si="0"/>
        <v>0.19822720183376813</v>
      </c>
      <c r="E23" s="284">
        <f t="shared" si="0"/>
        <v>3.3041569097544431E-2</v>
      </c>
      <c r="F23" s="284">
        <f t="shared" si="0"/>
        <v>4.8860683804263928E-2</v>
      </c>
      <c r="G23" s="284">
        <f t="shared" si="0"/>
        <v>5.4218574052796377E-2</v>
      </c>
      <c r="H23" s="284">
        <f t="shared" si="0"/>
        <v>1.6167559864493721E-2</v>
      </c>
      <c r="I23" s="75"/>
    </row>
    <row r="24" spans="1:12">
      <c r="A24" s="283" t="s">
        <v>109</v>
      </c>
      <c r="B24" s="284">
        <f>B21-B20</f>
        <v>2.9625219665084801E-2</v>
      </c>
      <c r="C24" s="284">
        <f t="shared" ref="C24:H24" si="1">C21-C20</f>
        <v>-1.8829108996226335E-2</v>
      </c>
      <c r="D24" s="284">
        <f t="shared" si="1"/>
        <v>-5.1544446378223308E-3</v>
      </c>
      <c r="E24" s="284">
        <f t="shared" si="1"/>
        <v>-4.5521248009852133E-3</v>
      </c>
      <c r="F24" s="284">
        <f t="shared" si="1"/>
        <v>-2.3776309943551906E-3</v>
      </c>
      <c r="G24" s="284">
        <f t="shared" si="1"/>
        <v>1.656232403713806E-3</v>
      </c>
      <c r="H24" s="284">
        <f t="shared" si="1"/>
        <v>-3.6814263940958139E-4</v>
      </c>
      <c r="I24" s="75"/>
    </row>
    <row r="25" spans="1:12">
      <c r="I25" s="75"/>
    </row>
    <row r="26" spans="1:12" s="127" customFormat="1" ht="11.25" customHeight="1">
      <c r="A26" s="71" t="s">
        <v>97</v>
      </c>
      <c r="B26" s="71"/>
      <c r="C26" s="71"/>
      <c r="D26" s="71"/>
      <c r="E26" s="71"/>
      <c r="F26" s="71"/>
      <c r="G26" s="71"/>
      <c r="H26" s="71"/>
      <c r="I26" s="71"/>
    </row>
    <row r="27" spans="1:12" s="127" customFormat="1" ht="11.25" customHeight="1">
      <c r="A27" s="71" t="s">
        <v>469</v>
      </c>
      <c r="B27" s="71"/>
      <c r="C27" s="71"/>
      <c r="D27" s="71"/>
      <c r="E27" s="71"/>
      <c r="F27" s="71"/>
      <c r="G27" s="71"/>
      <c r="H27" s="71"/>
      <c r="I27" s="71"/>
    </row>
    <row r="28" spans="1:12">
      <c r="A28" s="31"/>
      <c r="B28" s="31"/>
      <c r="C28" s="31"/>
      <c r="D28" s="31"/>
      <c r="E28" s="31"/>
      <c r="F28" s="31"/>
      <c r="G28" s="31"/>
      <c r="H28" s="31"/>
      <c r="I28" s="31"/>
    </row>
    <row r="29" spans="1:12">
      <c r="A29" s="31"/>
      <c r="B29" s="31"/>
      <c r="C29" s="31"/>
      <c r="D29" s="31"/>
      <c r="E29" s="31"/>
      <c r="F29" s="31"/>
      <c r="G29" s="31"/>
      <c r="H29" s="31"/>
      <c r="I29" s="31"/>
    </row>
    <row r="30" spans="1:12">
      <c r="A30" s="31"/>
      <c r="B30" s="31"/>
      <c r="C30" s="31"/>
      <c r="D30" s="31"/>
      <c r="E30" s="31"/>
      <c r="F30" s="31"/>
      <c r="G30" s="31"/>
      <c r="H30" s="31"/>
      <c r="I30" s="31"/>
    </row>
  </sheetData>
  <hyperlinks>
    <hyperlink ref="A1" location="Contents!B3" display="Return to the Table of Contents" xr:uid="{47FF9971-EC0F-4179-B75F-0A13503511A2}"/>
  </hyperlinks>
  <pageMargins left="0.7" right="0.7" top="0.75" bottom="0.75" header="0.3" footer="0.3"/>
  <pageSetup scale="3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57"/>
  <dimension ref="A1:K28"/>
  <sheetViews>
    <sheetView showGridLines="0" workbookViewId="0">
      <selection activeCell="A27" sqref="A27:A28"/>
    </sheetView>
  </sheetViews>
  <sheetFormatPr defaultColWidth="9" defaultRowHeight="12.75"/>
  <cols>
    <col min="1" max="1" width="30.625" style="1" customWidth="1"/>
    <col min="2" max="7" width="8.125" style="6" customWidth="1"/>
    <col min="8" max="8" width="2.625" style="1" customWidth="1"/>
    <col min="9" max="11" width="8.125" style="1" customWidth="1"/>
    <col min="12" max="12" width="4.625" style="1" customWidth="1"/>
    <col min="13" max="16384" width="9" style="1"/>
  </cols>
  <sheetData>
    <row r="1" spans="1:11">
      <c r="A1" s="12" t="s">
        <v>48</v>
      </c>
    </row>
    <row r="2" spans="1:11">
      <c r="A2" s="12"/>
    </row>
    <row r="3" spans="1:11" s="4" customFormat="1">
      <c r="A3" s="26" t="s">
        <v>357</v>
      </c>
      <c r="B3" s="20"/>
      <c r="C3" s="20"/>
      <c r="D3" s="20"/>
      <c r="E3" s="20"/>
      <c r="F3" s="20"/>
      <c r="G3" s="20"/>
    </row>
    <row r="4" spans="1:11" s="4" customFormat="1">
      <c r="A4" s="26"/>
      <c r="B4" s="20"/>
      <c r="C4" s="20"/>
      <c r="D4" s="20"/>
      <c r="E4" s="20"/>
      <c r="F4" s="20"/>
      <c r="G4" s="20"/>
    </row>
    <row r="5" spans="1:11">
      <c r="A5" s="10"/>
    </row>
    <row r="6" spans="1:11" ht="25.5">
      <c r="A6" s="371" t="s">
        <v>415</v>
      </c>
      <c r="B6" s="282">
        <v>2019</v>
      </c>
      <c r="C6" s="282">
        <v>2020</v>
      </c>
      <c r="D6" s="282">
        <v>2021</v>
      </c>
      <c r="E6" s="282">
        <v>2022</v>
      </c>
      <c r="F6" s="282">
        <v>2023</v>
      </c>
      <c r="G6" s="282">
        <v>2024</v>
      </c>
      <c r="I6" s="282" t="s">
        <v>88</v>
      </c>
      <c r="J6" s="282" t="s">
        <v>104</v>
      </c>
      <c r="K6" s="282" t="s">
        <v>87</v>
      </c>
    </row>
    <row r="7" spans="1:11">
      <c r="A7" s="5" t="s">
        <v>13</v>
      </c>
      <c r="B7" s="85">
        <v>21153.101999999999</v>
      </c>
      <c r="C7" s="85">
        <v>26139.762999999999</v>
      </c>
      <c r="D7" s="85">
        <v>33032.951999999997</v>
      </c>
      <c r="E7" s="85">
        <v>27305.928</v>
      </c>
      <c r="F7" s="85">
        <v>32654.037</v>
      </c>
      <c r="G7" s="85">
        <v>39398.942999999999</v>
      </c>
      <c r="I7" s="337">
        <f>AVERAGE(B7:G7)</f>
        <v>29947.454166666666</v>
      </c>
      <c r="J7" s="349">
        <f>G7/F7-1</f>
        <v>0.20655657369408864</v>
      </c>
      <c r="K7" s="349">
        <f>((G7/B7)^(1/5))-1</f>
        <v>0.13245799301392469</v>
      </c>
    </row>
    <row r="8" spans="1:11">
      <c r="A8" s="288" t="s">
        <v>12</v>
      </c>
      <c r="B8" s="289">
        <v>33487.401000000005</v>
      </c>
      <c r="C8" s="289">
        <v>39295.29800000001</v>
      </c>
      <c r="D8" s="289">
        <v>48041.343999999997</v>
      </c>
      <c r="E8" s="289">
        <v>38303.595000000008</v>
      </c>
      <c r="F8" s="289">
        <v>45970.812000000005</v>
      </c>
      <c r="G8" s="289">
        <v>54777.431000000004</v>
      </c>
      <c r="I8" s="296">
        <f t="shared" ref="I8:I24" si="0">AVERAGE(B8:G8)</f>
        <v>43312.64683333334</v>
      </c>
      <c r="J8" s="284">
        <f t="shared" ref="J8:J22" si="1">G8/F8-1</f>
        <v>0.19156979432949761</v>
      </c>
      <c r="K8" s="284">
        <f>((G8/B8)^(1/5))-1</f>
        <v>0.10342811018746678</v>
      </c>
    </row>
    <row r="9" spans="1:11">
      <c r="A9" s="43" t="s">
        <v>25</v>
      </c>
      <c r="B9" s="85">
        <v>11934.519</v>
      </c>
      <c r="C9" s="85">
        <v>13391.07</v>
      </c>
      <c r="D9" s="85">
        <v>15533.811</v>
      </c>
      <c r="E9" s="85">
        <v>11867.026</v>
      </c>
      <c r="F9" s="85">
        <v>13882.105</v>
      </c>
      <c r="G9" s="85">
        <v>15716.125</v>
      </c>
      <c r="I9" s="296">
        <f t="shared" si="0"/>
        <v>13720.776</v>
      </c>
      <c r="J9" s="284">
        <f t="shared" si="1"/>
        <v>0.13211396974738343</v>
      </c>
      <c r="K9" s="284">
        <f t="shared" ref="K9:K22" si="2">((G9/B9)^(1/5))-1</f>
        <v>5.6593928636866631E-2</v>
      </c>
    </row>
    <row r="10" spans="1:11">
      <c r="A10" s="297" t="s">
        <v>38</v>
      </c>
      <c r="B10" s="289">
        <v>8278.5480000000007</v>
      </c>
      <c r="C10" s="289">
        <v>10673.361999999999</v>
      </c>
      <c r="D10" s="289">
        <v>13898.264999999999</v>
      </c>
      <c r="E10" s="289">
        <v>10874.944</v>
      </c>
      <c r="F10" s="289">
        <v>13333.243</v>
      </c>
      <c r="G10" s="289">
        <v>16753.707999999999</v>
      </c>
      <c r="I10" s="296">
        <f t="shared" si="0"/>
        <v>12302.011666666667</v>
      </c>
      <c r="J10" s="284">
        <f t="shared" si="1"/>
        <v>0.25653661303555308</v>
      </c>
      <c r="K10" s="284">
        <f t="shared" si="2"/>
        <v>0.15141359809301114</v>
      </c>
    </row>
    <row r="11" spans="1:11">
      <c r="A11" s="43" t="s">
        <v>40</v>
      </c>
      <c r="B11" s="85">
        <v>3476.2249999999999</v>
      </c>
      <c r="C11" s="85">
        <v>4229.4399999999996</v>
      </c>
      <c r="D11" s="85">
        <v>5803.33</v>
      </c>
      <c r="E11" s="85">
        <v>5059.1260000000002</v>
      </c>
      <c r="F11" s="85">
        <v>6433.2960000000003</v>
      </c>
      <c r="G11" s="85">
        <v>8352.5439999999999</v>
      </c>
      <c r="I11" s="296">
        <f t="shared" si="0"/>
        <v>5558.9935000000005</v>
      </c>
      <c r="J11" s="284">
        <f t="shared" si="1"/>
        <v>0.29833043590719277</v>
      </c>
      <c r="K11" s="284">
        <f t="shared" si="2"/>
        <v>0.19163205898772961</v>
      </c>
    </row>
    <row r="12" spans="1:11">
      <c r="A12" s="297" t="s">
        <v>34</v>
      </c>
      <c r="B12" s="289">
        <v>2961.8409999999999</v>
      </c>
      <c r="C12" s="289">
        <v>3378.7710000000002</v>
      </c>
      <c r="D12" s="289">
        <v>3869.81</v>
      </c>
      <c r="E12" s="289">
        <v>3177.4949999999999</v>
      </c>
      <c r="F12" s="289">
        <v>3948.7649999999999</v>
      </c>
      <c r="G12" s="289">
        <v>4866.4059999999999</v>
      </c>
      <c r="I12" s="296">
        <f t="shared" si="0"/>
        <v>3700.5146666666665</v>
      </c>
      <c r="J12" s="284">
        <f t="shared" si="1"/>
        <v>0.23238683487115597</v>
      </c>
      <c r="K12" s="284">
        <f t="shared" si="2"/>
        <v>0.10440742979642037</v>
      </c>
    </row>
    <row r="13" spans="1:11">
      <c r="A13" s="43" t="s">
        <v>44</v>
      </c>
      <c r="B13" s="85">
        <v>2555.4259999999999</v>
      </c>
      <c r="C13" s="85">
        <v>2906.1419999999998</v>
      </c>
      <c r="D13" s="85">
        <v>3369.8139999999999</v>
      </c>
      <c r="E13" s="85">
        <v>2963.4780000000001</v>
      </c>
      <c r="F13" s="85">
        <v>3186.9470000000001</v>
      </c>
      <c r="G13" s="85">
        <v>3386.5259999999998</v>
      </c>
      <c r="I13" s="296">
        <f t="shared" si="0"/>
        <v>3061.388833333333</v>
      </c>
      <c r="J13" s="284">
        <f t="shared" si="1"/>
        <v>6.2623884237798633E-2</v>
      </c>
      <c r="K13" s="284">
        <f t="shared" si="2"/>
        <v>5.7933138279722129E-2</v>
      </c>
    </row>
    <row r="14" spans="1:11">
      <c r="A14" s="297" t="s">
        <v>84</v>
      </c>
      <c r="B14" s="289">
        <v>2317.7379999999998</v>
      </c>
      <c r="C14" s="289">
        <v>2543.1770000000001</v>
      </c>
      <c r="D14" s="289">
        <v>3144.8969999999999</v>
      </c>
      <c r="E14" s="289">
        <v>2397.6460000000002</v>
      </c>
      <c r="F14" s="289">
        <v>2913.8420000000001</v>
      </c>
      <c r="G14" s="289">
        <v>3196.3789999999999</v>
      </c>
      <c r="I14" s="296">
        <f t="shared" si="0"/>
        <v>2752.2798333333335</v>
      </c>
      <c r="J14" s="284">
        <f t="shared" si="1"/>
        <v>9.6963733792017504E-2</v>
      </c>
      <c r="K14" s="284">
        <f t="shared" si="2"/>
        <v>6.6396682890562442E-2</v>
      </c>
    </row>
    <row r="15" spans="1:11">
      <c r="A15" s="43" t="s">
        <v>26</v>
      </c>
      <c r="B15" s="85">
        <v>683.51300000000003</v>
      </c>
      <c r="C15" s="85">
        <v>771.08900000000006</v>
      </c>
      <c r="D15" s="85">
        <v>810.55700000000002</v>
      </c>
      <c r="E15" s="85">
        <v>658.94299999999998</v>
      </c>
      <c r="F15" s="85">
        <v>696.38900000000001</v>
      </c>
      <c r="G15" s="85">
        <v>800.53300000000002</v>
      </c>
      <c r="I15" s="296">
        <f t="shared" si="0"/>
        <v>736.83733333333339</v>
      </c>
      <c r="J15" s="284">
        <f t="shared" si="1"/>
        <v>0.14954859999224568</v>
      </c>
      <c r="K15" s="284">
        <f t="shared" si="2"/>
        <v>3.2111202915684034E-2</v>
      </c>
    </row>
    <row r="16" spans="1:11">
      <c r="A16" s="297" t="s">
        <v>49</v>
      </c>
      <c r="B16" s="289">
        <v>493.89</v>
      </c>
      <c r="C16" s="289">
        <v>518.60599999999999</v>
      </c>
      <c r="D16" s="289">
        <v>642.79200000000003</v>
      </c>
      <c r="E16" s="289">
        <v>532.94500000000005</v>
      </c>
      <c r="F16" s="289">
        <v>596.34900000000005</v>
      </c>
      <c r="G16" s="289">
        <v>545.94500000000005</v>
      </c>
      <c r="I16" s="296">
        <f t="shared" si="0"/>
        <v>555.08783333333338</v>
      </c>
      <c r="J16" s="284">
        <f t="shared" si="1"/>
        <v>-8.4520976810558923E-2</v>
      </c>
      <c r="K16" s="284">
        <f t="shared" si="2"/>
        <v>2.0243254378929487E-2</v>
      </c>
    </row>
    <row r="17" spans="1:11">
      <c r="A17" s="43" t="s">
        <v>42</v>
      </c>
      <c r="B17" s="85">
        <v>370.69499999999999</v>
      </c>
      <c r="C17" s="85">
        <v>418.58199999999999</v>
      </c>
      <c r="D17" s="85">
        <v>524.00599999999997</v>
      </c>
      <c r="E17" s="85">
        <v>418.678</v>
      </c>
      <c r="F17" s="85">
        <v>534.45699999999999</v>
      </c>
      <c r="G17" s="85">
        <v>649.846</v>
      </c>
      <c r="I17" s="296">
        <f t="shared" si="0"/>
        <v>486.04399999999993</v>
      </c>
      <c r="J17" s="284">
        <f t="shared" si="1"/>
        <v>0.21589950173727734</v>
      </c>
      <c r="K17" s="284">
        <f t="shared" si="2"/>
        <v>0.11881619540589594</v>
      </c>
    </row>
    <row r="18" spans="1:11">
      <c r="A18" s="297" t="s">
        <v>41</v>
      </c>
      <c r="B18" s="289">
        <v>110.277</v>
      </c>
      <c r="C18" s="289">
        <v>137.5</v>
      </c>
      <c r="D18" s="289">
        <v>105.598</v>
      </c>
      <c r="E18" s="289">
        <v>47.634999999999998</v>
      </c>
      <c r="F18" s="289">
        <v>116.104</v>
      </c>
      <c r="G18" s="289">
        <v>143.21199999999999</v>
      </c>
      <c r="I18" s="296">
        <f t="shared" si="0"/>
        <v>110.05433333333333</v>
      </c>
      <c r="J18" s="284">
        <f t="shared" si="1"/>
        <v>0.2334803279818094</v>
      </c>
      <c r="K18" s="284">
        <f t="shared" si="2"/>
        <v>5.3656118413557774E-2</v>
      </c>
    </row>
    <row r="19" spans="1:11">
      <c r="A19" s="43" t="s">
        <v>39</v>
      </c>
      <c r="B19" s="85">
        <v>120.849</v>
      </c>
      <c r="C19" s="85">
        <v>130.709</v>
      </c>
      <c r="D19" s="85">
        <v>121.542</v>
      </c>
      <c r="E19" s="85">
        <v>121.72</v>
      </c>
      <c r="F19" s="85">
        <v>135.721</v>
      </c>
      <c r="G19" s="85">
        <v>146.803</v>
      </c>
      <c r="I19" s="296">
        <f t="shared" si="0"/>
        <v>129.55733333333333</v>
      </c>
      <c r="J19" s="284">
        <f t="shared" si="1"/>
        <v>8.1652802440300265E-2</v>
      </c>
      <c r="K19" s="284">
        <f t="shared" si="2"/>
        <v>3.9676850200928149E-2</v>
      </c>
    </row>
    <row r="20" spans="1:11">
      <c r="A20" s="297" t="s">
        <v>262</v>
      </c>
      <c r="B20" s="289">
        <v>43.521000000000001</v>
      </c>
      <c r="C20" s="289">
        <v>49.008000000000003</v>
      </c>
      <c r="D20" s="289">
        <v>60.401000000000003</v>
      </c>
      <c r="E20" s="289">
        <v>51.375</v>
      </c>
      <c r="F20" s="289">
        <v>59.716000000000001</v>
      </c>
      <c r="G20" s="289">
        <v>79.846999999999994</v>
      </c>
      <c r="I20" s="296">
        <f t="shared" si="0"/>
        <v>57.31133333333333</v>
      </c>
      <c r="J20" s="284">
        <f t="shared" si="1"/>
        <v>0.33711233170339594</v>
      </c>
      <c r="K20" s="284">
        <f t="shared" si="2"/>
        <v>0.129046808734119</v>
      </c>
    </row>
    <row r="21" spans="1:11">
      <c r="A21" s="43" t="s">
        <v>43</v>
      </c>
      <c r="B21" s="85">
        <v>107.181</v>
      </c>
      <c r="C21" s="85">
        <v>105.88800000000001</v>
      </c>
      <c r="D21" s="85">
        <v>123.363</v>
      </c>
      <c r="E21" s="85">
        <v>99.426000000000002</v>
      </c>
      <c r="F21" s="85">
        <v>100.72</v>
      </c>
      <c r="G21" s="85">
        <v>106.399</v>
      </c>
      <c r="I21" s="296">
        <f t="shared" si="0"/>
        <v>107.16283333333332</v>
      </c>
      <c r="J21" s="284">
        <f t="shared" si="1"/>
        <v>5.6384034948371742E-2</v>
      </c>
      <c r="K21" s="284">
        <f t="shared" si="2"/>
        <v>-1.4634912017528201E-3</v>
      </c>
    </row>
    <row r="22" spans="1:11">
      <c r="A22" s="297" t="s">
        <v>35</v>
      </c>
      <c r="B22" s="289">
        <v>33.177999999999997</v>
      </c>
      <c r="C22" s="289">
        <v>33.177999999999997</v>
      </c>
      <c r="D22" s="289">
        <v>33.158000000000001</v>
      </c>
      <c r="E22" s="289">
        <v>33.158000000000001</v>
      </c>
      <c r="F22" s="289">
        <v>33.158000000000001</v>
      </c>
      <c r="G22" s="289">
        <v>33.158000000000001</v>
      </c>
      <c r="I22" s="296">
        <f t="shared" si="0"/>
        <v>33.164666666666669</v>
      </c>
      <c r="J22" s="284">
        <f t="shared" si="1"/>
        <v>0</v>
      </c>
      <c r="K22" s="284">
        <f t="shared" si="2"/>
        <v>-1.2059089889493446E-4</v>
      </c>
    </row>
    <row r="23" spans="1:11">
      <c r="A23" s="43" t="s">
        <v>5</v>
      </c>
      <c r="B23" s="85">
        <v>0</v>
      </c>
      <c r="C23" s="85">
        <v>8.7759999999999998</v>
      </c>
      <c r="D23" s="85">
        <v>0</v>
      </c>
      <c r="E23" s="85">
        <v>0</v>
      </c>
      <c r="F23" s="85">
        <v>0</v>
      </c>
      <c r="G23" s="85">
        <v>0</v>
      </c>
      <c r="I23" s="296">
        <f t="shared" si="0"/>
        <v>1.4626666666666666</v>
      </c>
      <c r="J23" s="284" t="s">
        <v>280</v>
      </c>
      <c r="K23" s="284" t="s">
        <v>280</v>
      </c>
    </row>
    <row r="24" spans="1:11">
      <c r="A24" s="297" t="s">
        <v>70</v>
      </c>
      <c r="B24" s="289">
        <v>0</v>
      </c>
      <c r="C24" s="289">
        <v>0</v>
      </c>
      <c r="D24" s="289">
        <v>0</v>
      </c>
      <c r="E24" s="289">
        <v>0</v>
      </c>
      <c r="F24" s="289">
        <v>0</v>
      </c>
      <c r="G24" s="289">
        <v>0</v>
      </c>
      <c r="I24" s="350">
        <f t="shared" si="0"/>
        <v>0</v>
      </c>
      <c r="J24" s="351" t="s">
        <v>280</v>
      </c>
      <c r="K24" s="351" t="s">
        <v>280</v>
      </c>
    </row>
    <row r="25" spans="1:11">
      <c r="A25" s="334" t="s">
        <v>261</v>
      </c>
      <c r="B25" s="296">
        <v>54640.502999999997</v>
      </c>
      <c r="C25" s="296">
        <v>65435.061000000002</v>
      </c>
      <c r="D25" s="296">
        <v>81074.296000000002</v>
      </c>
      <c r="E25" s="296">
        <v>65609.523000000001</v>
      </c>
      <c r="F25" s="296">
        <v>78624.849000000002</v>
      </c>
      <c r="G25" s="296">
        <v>94176.373999999996</v>
      </c>
      <c r="I25" s="296">
        <f>AVERAGE(B25:G25)</f>
        <v>73260.100999999995</v>
      </c>
      <c r="J25" s="284">
        <f>G25/F25-1</f>
        <v>0.19779402056466888</v>
      </c>
      <c r="K25" s="284">
        <f>((G25/B25)^(1/5))-1</f>
        <v>0.11502718354974784</v>
      </c>
    </row>
    <row r="27" spans="1:11" s="127" customFormat="1" ht="11.25">
      <c r="A27" s="71" t="s">
        <v>97</v>
      </c>
    </row>
    <row r="28" spans="1:11" s="127" customFormat="1" ht="11.25">
      <c r="A28" s="71" t="s">
        <v>470</v>
      </c>
      <c r="B28" s="71"/>
      <c r="C28" s="71"/>
      <c r="D28" s="71"/>
      <c r="E28" s="71"/>
      <c r="F28" s="71"/>
      <c r="G28" s="71"/>
    </row>
  </sheetData>
  <sortState xmlns:xlrd2="http://schemas.microsoft.com/office/spreadsheetml/2017/richdata2" ref="A9:G24">
    <sortCondition descending="1" ref="G9:G24"/>
  </sortState>
  <hyperlinks>
    <hyperlink ref="A1" location="Contents!B3" display="Return to the Table of Contents" xr:uid="{8740F16F-3176-4A77-9EC2-0E238B85E4A9}"/>
  </hyperlinks>
  <pageMargins left="0.7" right="0.7" top="0.75" bottom="0.75" header="0.3" footer="0.3"/>
  <pageSetup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58"/>
  <dimension ref="A1:J40"/>
  <sheetViews>
    <sheetView showGridLines="0" workbookViewId="0">
      <selection activeCell="A3" sqref="A3"/>
    </sheetView>
  </sheetViews>
  <sheetFormatPr defaultColWidth="10.625" defaultRowHeight="12.75"/>
  <cols>
    <col min="1" max="1" width="30.625" style="1" customWidth="1"/>
    <col min="2" max="7" width="8.125" style="1" customWidth="1"/>
    <col min="8" max="8" width="2.625" style="1" customWidth="1"/>
    <col min="9" max="10" width="8.125" style="1" customWidth="1"/>
    <col min="11" max="11" width="4.625" style="1" customWidth="1"/>
    <col min="12" max="16384" width="10.625" style="1"/>
  </cols>
  <sheetData>
    <row r="1" spans="1:10">
      <c r="A1" s="12" t="s">
        <v>48</v>
      </c>
    </row>
    <row r="2" spans="1:10">
      <c r="A2" s="12"/>
    </row>
    <row r="3" spans="1:10" s="4" customFormat="1">
      <c r="A3" s="26" t="s">
        <v>358</v>
      </c>
    </row>
    <row r="4" spans="1:10">
      <c r="A4" s="196"/>
    </row>
    <row r="6" spans="1:10" ht="25.5">
      <c r="A6" s="371" t="s">
        <v>419</v>
      </c>
      <c r="B6" s="282">
        <f>'3-06'!B6</f>
        <v>2019</v>
      </c>
      <c r="C6" s="282">
        <f>'3-06'!C6</f>
        <v>2020</v>
      </c>
      <c r="D6" s="282">
        <f>'3-06'!D6</f>
        <v>2021</v>
      </c>
      <c r="E6" s="282">
        <f>'3-06'!E6</f>
        <v>2022</v>
      </c>
      <c r="F6" s="282">
        <f>'3-06'!F6</f>
        <v>2023</v>
      </c>
      <c r="G6" s="282">
        <f>'3-06'!G6</f>
        <v>2024</v>
      </c>
      <c r="I6" s="336" t="s">
        <v>88</v>
      </c>
      <c r="J6" s="336" t="s">
        <v>109</v>
      </c>
    </row>
    <row r="7" spans="1:10">
      <c r="A7" s="5" t="s">
        <v>13</v>
      </c>
      <c r="B7" s="75">
        <f>'3-06'!B7/'3-06'!B$25</f>
        <v>0.38713227072598511</v>
      </c>
      <c r="C7" s="75">
        <f>'3-06'!C7/'3-06'!C$25</f>
        <v>0.39947640608144308</v>
      </c>
      <c r="D7" s="75">
        <f>'3-06'!D7/'3-06'!D$25</f>
        <v>0.40744050370785823</v>
      </c>
      <c r="E7" s="75">
        <f>'3-06'!E7/'3-06'!E$25</f>
        <v>0.41618848532094949</v>
      </c>
      <c r="F7" s="75">
        <f>'3-06'!F7/'3-06'!F$25</f>
        <v>0.4153144637517841</v>
      </c>
      <c r="G7" s="75">
        <f>'3-06'!G7/'3-06'!G$25</f>
        <v>0.4183527282543284</v>
      </c>
      <c r="I7" s="284">
        <f t="shared" ref="I7:I24" si="0">AVERAGE(B7:G7)</f>
        <v>0.40731747630705811</v>
      </c>
      <c r="J7" s="284">
        <f>G7-F7</f>
        <v>3.0382645025442967E-3</v>
      </c>
    </row>
    <row r="8" spans="1:10">
      <c r="A8" s="288" t="s">
        <v>12</v>
      </c>
      <c r="B8" s="291">
        <f>'3-06'!B8/'3-06'!B$25</f>
        <v>0.61286772927401501</v>
      </c>
      <c r="C8" s="291">
        <f>'3-06'!C8/'3-06'!C$25</f>
        <v>0.60052359391855703</v>
      </c>
      <c r="D8" s="291">
        <f>'3-06'!D8/'3-06'!D$25</f>
        <v>0.59255949629214166</v>
      </c>
      <c r="E8" s="291">
        <f>'3-06'!E8/'3-06'!E$25</f>
        <v>0.58381151467905057</v>
      </c>
      <c r="F8" s="291">
        <f>'3-06'!F8/'3-06'!F$25</f>
        <v>0.58468553624821595</v>
      </c>
      <c r="G8" s="291">
        <f>'3-06'!G8/'3-06'!G$25</f>
        <v>0.58164727174567166</v>
      </c>
      <c r="I8" s="284">
        <f t="shared" si="0"/>
        <v>0.59268252369294194</v>
      </c>
      <c r="J8" s="284">
        <f t="shared" ref="J8:J24" si="1">G8-F8</f>
        <v>-3.0382645025442967E-3</v>
      </c>
    </row>
    <row r="9" spans="1:10">
      <c r="A9" s="43" t="str">
        <f>'3-06'!A9</f>
        <v>Mutual Funds</v>
      </c>
      <c r="B9" s="75">
        <f>'3-06'!B9/'3-06'!B$25</f>
        <v>0.2184189080397009</v>
      </c>
      <c r="C9" s="75">
        <f>'3-06'!C9/'3-06'!C$25</f>
        <v>0.20464671072897753</v>
      </c>
      <c r="D9" s="75">
        <f>'3-06'!D9/'3-06'!D$25</f>
        <v>0.19159970257404393</v>
      </c>
      <c r="E9" s="75">
        <f>'3-06'!E9/'3-06'!E$25</f>
        <v>0.18087352959417186</v>
      </c>
      <c r="F9" s="75">
        <f>'3-06'!F9/'3-06'!F$25</f>
        <v>0.17656129298257855</v>
      </c>
      <c r="G9" s="75">
        <f>'3-06'!G9/'3-06'!G$25</f>
        <v>0.16687969957305854</v>
      </c>
      <c r="I9" s="284">
        <f t="shared" si="0"/>
        <v>0.18982997391542189</v>
      </c>
      <c r="J9" s="284">
        <f t="shared" si="1"/>
        <v>-9.6815934095200173E-3</v>
      </c>
    </row>
    <row r="10" spans="1:10">
      <c r="A10" s="297" t="str">
        <f>'3-06'!A10</f>
        <v>Foreign</v>
      </c>
      <c r="B10" s="291">
        <f>'3-06'!B10/'3-06'!B$25</f>
        <v>0.15150936659569186</v>
      </c>
      <c r="C10" s="291">
        <f>'3-06'!C10/'3-06'!C$25</f>
        <v>0.1631138083603223</v>
      </c>
      <c r="D10" s="291">
        <f>'3-06'!D10/'3-06'!D$25</f>
        <v>0.17142628040828131</v>
      </c>
      <c r="E10" s="291">
        <f>'3-06'!E10/'3-06'!E$25</f>
        <v>0.16575252345608427</v>
      </c>
      <c r="F10" s="291">
        <f>'3-06'!F10/'3-06'!F$25</f>
        <v>0.16958052281919167</v>
      </c>
      <c r="G10" s="291">
        <f>'3-06'!G10/'3-06'!G$25</f>
        <v>0.17789714435172455</v>
      </c>
      <c r="I10" s="284">
        <f t="shared" si="0"/>
        <v>0.16654660766521598</v>
      </c>
      <c r="J10" s="284">
        <f t="shared" si="1"/>
        <v>8.3166215325328752E-3</v>
      </c>
    </row>
    <row r="11" spans="1:10">
      <c r="A11" s="43" t="str">
        <f>'3-06'!A11</f>
        <v>Exchange-Traded Funds</v>
      </c>
      <c r="B11" s="75">
        <f>'3-06'!B11/'3-06'!B$25</f>
        <v>6.3619930438780919E-2</v>
      </c>
      <c r="C11" s="75">
        <f>'3-06'!C11/'3-06'!C$25</f>
        <v>6.4635685141334234E-2</v>
      </c>
      <c r="D11" s="75">
        <f>'3-06'!D11/'3-06'!D$25</f>
        <v>7.1580393371531714E-2</v>
      </c>
      <c r="E11" s="75">
        <f>'3-06'!E11/'3-06'!E$25</f>
        <v>7.7109629344508421E-2</v>
      </c>
      <c r="F11" s="75">
        <f>'3-06'!F11/'3-06'!F$25</f>
        <v>8.1822681783465176E-2</v>
      </c>
      <c r="G11" s="75">
        <f>'3-06'!G11/'3-06'!G$25</f>
        <v>8.8690439493879863E-2</v>
      </c>
      <c r="I11" s="284">
        <f t="shared" si="0"/>
        <v>7.4576459928916719E-2</v>
      </c>
      <c r="J11" s="284">
        <f t="shared" si="1"/>
        <v>6.8677577104146875E-3</v>
      </c>
    </row>
    <row r="12" spans="1:10">
      <c r="A12" s="297" t="str">
        <f>'3-06'!A12</f>
        <v>Private Pension Funds</v>
      </c>
      <c r="B12" s="291">
        <f>'3-06'!B12/'3-06'!B$25</f>
        <v>5.4205961464154163E-2</v>
      </c>
      <c r="C12" s="291">
        <f>'3-06'!C12/'3-06'!C$25</f>
        <v>5.163548330764145E-2</v>
      </c>
      <c r="D12" s="291">
        <f>'3-06'!D12/'3-06'!D$25</f>
        <v>4.7731650978504951E-2</v>
      </c>
      <c r="E12" s="291">
        <f>'3-06'!E12/'3-06'!E$25</f>
        <v>4.84303932525161E-2</v>
      </c>
      <c r="F12" s="291">
        <f>'3-06'!F12/'3-06'!F$25</f>
        <v>5.022286274915453E-2</v>
      </c>
      <c r="G12" s="291">
        <f>'3-06'!G12/'3-06'!G$25</f>
        <v>5.1673320954149289E-2</v>
      </c>
      <c r="I12" s="284">
        <f t="shared" si="0"/>
        <v>5.0649945451020084E-2</v>
      </c>
      <c r="J12" s="284">
        <f t="shared" si="1"/>
        <v>1.450458204994759E-3</v>
      </c>
    </row>
    <row r="13" spans="1:10">
      <c r="A13" s="43" t="str">
        <f>'3-06'!A13</f>
        <v>State &amp; Local Gov't Retirement Funds</v>
      </c>
      <c r="B13" s="75">
        <f>'3-06'!B13/'3-06'!B$25</f>
        <v>4.6767980887730848E-2</v>
      </c>
      <c r="C13" s="75">
        <f>'3-06'!C13/'3-06'!C$25</f>
        <v>4.4412612376108274E-2</v>
      </c>
      <c r="D13" s="75">
        <f>'3-06'!D13/'3-06'!D$25</f>
        <v>4.1564517563001717E-2</v>
      </c>
      <c r="E13" s="75">
        <f>'3-06'!E13/'3-06'!E$25</f>
        <v>4.5168412518408342E-2</v>
      </c>
      <c r="F13" s="75">
        <f>'3-06'!F13/'3-06'!F$25</f>
        <v>4.0533584999317453E-2</v>
      </c>
      <c r="G13" s="75">
        <f>'3-06'!G13/'3-06'!G$25</f>
        <v>3.5959401027692996E-2</v>
      </c>
      <c r="I13" s="284">
        <f t="shared" si="0"/>
        <v>4.2401084895376605E-2</v>
      </c>
      <c r="J13" s="284">
        <f t="shared" si="1"/>
        <v>-4.574183971624457E-3</v>
      </c>
    </row>
    <row r="14" spans="1:10">
      <c r="A14" s="297" t="str">
        <f>'3-06'!A14</f>
        <v>Nonfinancial corporate business</v>
      </c>
      <c r="B14" s="291">
        <f>'3-06'!B14/'3-06'!B$25</f>
        <v>4.2417947726432897E-2</v>
      </c>
      <c r="C14" s="291">
        <f>'3-06'!C14/'3-06'!C$25</f>
        <v>3.8865662553596463E-2</v>
      </c>
      <c r="D14" s="291">
        <f>'3-06'!D14/'3-06'!D$25</f>
        <v>3.8790309076504347E-2</v>
      </c>
      <c r="E14" s="291">
        <f>'3-06'!E14/'3-06'!E$25</f>
        <v>3.6544176673864864E-2</v>
      </c>
      <c r="F14" s="291">
        <f>'3-06'!F14/'3-06'!F$25</f>
        <v>3.7060064814878058E-2</v>
      </c>
      <c r="G14" s="291">
        <f>'3-06'!G14/'3-06'!G$25</f>
        <v>3.3940348988165545E-2</v>
      </c>
      <c r="I14" s="284">
        <f t="shared" si="0"/>
        <v>3.7936418305573698E-2</v>
      </c>
      <c r="J14" s="284">
        <f t="shared" si="1"/>
        <v>-3.119715826712513E-3</v>
      </c>
    </row>
    <row r="15" spans="1:10">
      <c r="A15" s="43" t="str">
        <f>'3-06'!A15</f>
        <v>Life Insurance Companies</v>
      </c>
      <c r="B15" s="75">
        <f>'3-06'!B15/'3-06'!B$25</f>
        <v>1.2509273569461835E-2</v>
      </c>
      <c r="C15" s="75">
        <f>'3-06'!C15/'3-06'!C$25</f>
        <v>1.1784034250384516E-2</v>
      </c>
      <c r="D15" s="75">
        <f>'3-06'!D15/'3-06'!D$25</f>
        <v>9.997706301390517E-3</v>
      </c>
      <c r="E15" s="75">
        <f>'3-06'!E15/'3-06'!E$25</f>
        <v>1.0043404827070607E-2</v>
      </c>
      <c r="F15" s="75">
        <f>'3-06'!F15/'3-06'!F$25</f>
        <v>8.8571108098407913E-3</v>
      </c>
      <c r="G15" s="75">
        <f>'3-06'!G15/'3-06'!G$25</f>
        <v>8.5003591240410264E-3</v>
      </c>
      <c r="I15" s="284">
        <f t="shared" si="0"/>
        <v>1.0281981480364882E-2</v>
      </c>
      <c r="J15" s="284">
        <f t="shared" si="1"/>
        <v>-3.5675168579976484E-4</v>
      </c>
    </row>
    <row r="16" spans="1:10">
      <c r="A16" s="297" t="str">
        <f>'3-06'!A16</f>
        <v>Property Casualty Companies</v>
      </c>
      <c r="B16" s="291">
        <f>'3-06'!B16/'3-06'!B$25</f>
        <v>9.0388992209680056E-3</v>
      </c>
      <c r="C16" s="291">
        <f>'3-06'!C16/'3-06'!C$25</f>
        <v>7.9255064803867153E-3</v>
      </c>
      <c r="D16" s="291">
        <f>'3-06'!D16/'3-06'!D$25</f>
        <v>7.928431472288085E-3</v>
      </c>
      <c r="E16" s="291">
        <f>'3-06'!E16/'3-06'!E$25</f>
        <v>8.1229823908337221E-3</v>
      </c>
      <c r="F16" s="291">
        <f>'3-06'!F16/'3-06'!F$25</f>
        <v>7.5847395268129553E-3</v>
      </c>
      <c r="G16" s="291">
        <f>'3-06'!G16/'3-06'!G$25</f>
        <v>5.7970484189590913E-3</v>
      </c>
      <c r="I16" s="284">
        <f t="shared" si="0"/>
        <v>7.732934585041428E-3</v>
      </c>
      <c r="J16" s="284">
        <f t="shared" si="1"/>
        <v>-1.787691107853864E-3</v>
      </c>
    </row>
    <row r="17" spans="1:10">
      <c r="A17" s="43" t="str">
        <f>'3-06'!A17</f>
        <v>Federal Gov't Retirement Funds</v>
      </c>
      <c r="B17" s="75">
        <f>'3-06'!B17/'3-06'!B$25</f>
        <v>6.7842530658987531E-3</v>
      </c>
      <c r="C17" s="75">
        <f>'3-06'!C17/'3-06'!C$25</f>
        <v>6.3969070037238904E-3</v>
      </c>
      <c r="D17" s="75">
        <f>'3-06'!D17/'3-06'!D$25</f>
        <v>6.4632815313006228E-3</v>
      </c>
      <c r="E17" s="75">
        <f>'3-06'!E17/'3-06'!E$25</f>
        <v>6.381360218089072E-3</v>
      </c>
      <c r="F17" s="75">
        <f>'3-06'!F17/'3-06'!F$25</f>
        <v>6.7975583647861756E-3</v>
      </c>
      <c r="G17" s="75">
        <f>'3-06'!G17/'3-06'!G$25</f>
        <v>6.9003081388544435E-3</v>
      </c>
      <c r="I17" s="284">
        <f t="shared" si="0"/>
        <v>6.6206113871088261E-3</v>
      </c>
      <c r="J17" s="284">
        <f t="shared" si="1"/>
        <v>1.0274977406826789E-4</v>
      </c>
    </row>
    <row r="18" spans="1:10">
      <c r="A18" s="297" t="str">
        <f>'3-06'!A18</f>
        <v>Broker/Dealers</v>
      </c>
      <c r="B18" s="291">
        <f>'3-06'!B18/'3-06'!B$25</f>
        <v>2.0182281264870495E-3</v>
      </c>
      <c r="C18" s="291">
        <f>'3-06'!C18/'3-06'!C$25</f>
        <v>2.1013199636201151E-3</v>
      </c>
      <c r="D18" s="291">
        <f>'3-06'!D18/'3-06'!D$25</f>
        <v>1.3024843286952501E-3</v>
      </c>
      <c r="E18" s="291">
        <f>'3-06'!E18/'3-06'!E$25</f>
        <v>7.2603789544392811E-4</v>
      </c>
      <c r="F18" s="291">
        <f>'3-06'!F18/'3-06'!F$25</f>
        <v>1.476683281134187E-3</v>
      </c>
      <c r="G18" s="291">
        <f>'3-06'!G18/'3-06'!G$25</f>
        <v>1.5206786364486702E-3</v>
      </c>
      <c r="I18" s="284">
        <f t="shared" si="0"/>
        <v>1.5242387053048666E-3</v>
      </c>
      <c r="J18" s="284">
        <f t="shared" si="1"/>
        <v>4.3995355314483146E-5</v>
      </c>
    </row>
    <row r="19" spans="1:10">
      <c r="A19" s="43" t="str">
        <f>'3-06'!A19</f>
        <v>State &amp; Local Governments</v>
      </c>
      <c r="B19" s="75">
        <f>'3-06'!B19/'3-06'!B$25</f>
        <v>2.211710971987209E-3</v>
      </c>
      <c r="C19" s="75">
        <f>'3-06'!C19/'3-06'!C$25</f>
        <v>1.9975376809077934E-3</v>
      </c>
      <c r="D19" s="75">
        <f>'3-06'!D19/'3-06'!D$25</f>
        <v>1.4991434523218062E-3</v>
      </c>
      <c r="E19" s="75">
        <f>'3-06'!E19/'3-06'!E$25</f>
        <v>1.8552184871089522E-3</v>
      </c>
      <c r="F19" s="75">
        <f>'3-06'!F19/'3-06'!F$25</f>
        <v>1.7261845552161252E-3</v>
      </c>
      <c r="G19" s="75">
        <f>'3-06'!G19/'3-06'!G$25</f>
        <v>1.5588092189661072E-3</v>
      </c>
      <c r="I19" s="284">
        <f t="shared" si="0"/>
        <v>1.8081007277513323E-3</v>
      </c>
      <c r="J19" s="284">
        <f t="shared" si="1"/>
        <v>-1.6737533625001805E-4</v>
      </c>
    </row>
    <row r="20" spans="1:10">
      <c r="A20" s="297" t="str">
        <f>'3-06'!A20</f>
        <v>U.S. Chartered Depository Institutions</v>
      </c>
      <c r="B20" s="291">
        <f>'3-06'!B20/'3-06'!B$25</f>
        <v>7.9649706006549767E-4</v>
      </c>
      <c r="C20" s="291">
        <f>'3-06'!C20/'3-06'!C$25</f>
        <v>7.4895628201523338E-4</v>
      </c>
      <c r="D20" s="291">
        <f>'3-06'!D20/'3-06'!D$25</f>
        <v>7.4500801092370879E-4</v>
      </c>
      <c r="E20" s="291">
        <f>'3-06'!E20/'3-06'!E$25</f>
        <v>7.8304181543889593E-4</v>
      </c>
      <c r="F20" s="291">
        <f>'3-06'!F20/'3-06'!F$25</f>
        <v>7.5950543319962369E-4</v>
      </c>
      <c r="G20" s="291">
        <f>'3-06'!G20/'3-06'!G$25</f>
        <v>8.4784534176268029E-4</v>
      </c>
      <c r="I20" s="284">
        <f t="shared" si="0"/>
        <v>7.8014232390093998E-4</v>
      </c>
      <c r="J20" s="284">
        <f t="shared" si="1"/>
        <v>8.83399085630566E-5</v>
      </c>
    </row>
    <row r="21" spans="1:10">
      <c r="A21" s="43" t="str">
        <f>'3-06'!A21</f>
        <v>Closed-End Funds</v>
      </c>
      <c r="B21" s="75">
        <f>'3-06'!B21/'3-06'!B$25</f>
        <v>1.9615668618570368E-3</v>
      </c>
      <c r="C21" s="75">
        <f>'3-06'!C21/'3-06'!C$25</f>
        <v>1.6182150422385945E-3</v>
      </c>
      <c r="D21" s="75">
        <f>'3-06'!D21/'3-06'!D$25</f>
        <v>1.5216043319081056E-3</v>
      </c>
      <c r="E21" s="75">
        <f>'3-06'!E21/'3-06'!E$25</f>
        <v>1.5154202538555264E-3</v>
      </c>
      <c r="F21" s="75">
        <f>'3-06'!F21/'3-06'!F$25</f>
        <v>1.2810199482863236E-3</v>
      </c>
      <c r="G21" s="75">
        <f>'3-06'!G21/'3-06'!G$25</f>
        <v>1.1297844191792731E-3</v>
      </c>
      <c r="I21" s="284">
        <f t="shared" si="0"/>
        <v>1.5046018095541435E-3</v>
      </c>
      <c r="J21" s="284">
        <f t="shared" si="1"/>
        <v>-1.5123552910705049E-4</v>
      </c>
    </row>
    <row r="22" spans="1:10">
      <c r="A22" s="297" t="str">
        <f>'3-06'!A22</f>
        <v>Federal Government</v>
      </c>
      <c r="B22" s="291">
        <f>'3-06'!B22/'3-06'!B$25</f>
        <v>6.0720524479798439E-4</v>
      </c>
      <c r="C22" s="291">
        <f>'3-06'!C22/'3-06'!C$25</f>
        <v>5.0703704547627759E-4</v>
      </c>
      <c r="D22" s="291">
        <f>'3-06'!D22/'3-06'!D$25</f>
        <v>4.0898289144564387E-4</v>
      </c>
      <c r="E22" s="291">
        <f>'3-06'!E22/'3-06'!E$25</f>
        <v>5.053839516559205E-4</v>
      </c>
      <c r="F22" s="291">
        <f>'3-06'!F22/'3-06'!F$25</f>
        <v>4.2172418035422873E-4</v>
      </c>
      <c r="G22" s="291">
        <f>'3-06'!G22/'3-06'!G$25</f>
        <v>3.5208405878952193E-4</v>
      </c>
      <c r="I22" s="284">
        <f t="shared" si="0"/>
        <v>4.670695620865961E-4</v>
      </c>
      <c r="J22" s="284">
        <f t="shared" si="1"/>
        <v>-6.9640121564706805E-5</v>
      </c>
    </row>
    <row r="23" spans="1:10">
      <c r="A23" s="43" t="str">
        <f>'3-06'!A23</f>
        <v>Other</v>
      </c>
      <c r="B23" s="75">
        <f>'3-06'!B23/'3-06'!B$25</f>
        <v>0</v>
      </c>
      <c r="C23" s="75">
        <f>'3-06'!C23/'3-06'!C$25</f>
        <v>1.3411770182349185E-4</v>
      </c>
      <c r="D23" s="75">
        <f>'3-06'!D23/'3-06'!D$25</f>
        <v>0</v>
      </c>
      <c r="E23" s="75">
        <f>'3-06'!E23/'3-06'!E$25</f>
        <v>0</v>
      </c>
      <c r="F23" s="75">
        <f>'3-06'!F23/'3-06'!F$25</f>
        <v>0</v>
      </c>
      <c r="G23" s="75">
        <f>'3-06'!G23/'3-06'!G$25</f>
        <v>0</v>
      </c>
      <c r="I23" s="284">
        <f t="shared" si="0"/>
        <v>2.2352950303915307E-5</v>
      </c>
      <c r="J23" s="284">
        <f t="shared" si="1"/>
        <v>0</v>
      </c>
    </row>
    <row r="24" spans="1:10">
      <c r="A24" s="297" t="str">
        <f>'3-06'!A24</f>
        <v>Monetary Authority</v>
      </c>
      <c r="B24" s="291">
        <f>'3-06'!B24/'3-06'!B$25</f>
        <v>0</v>
      </c>
      <c r="C24" s="291">
        <f>'3-06'!C24/'3-06'!C$25</f>
        <v>0</v>
      </c>
      <c r="D24" s="291">
        <f>'3-06'!D24/'3-06'!D$25</f>
        <v>0</v>
      </c>
      <c r="E24" s="291">
        <f>'3-06'!E24/'3-06'!E$25</f>
        <v>0</v>
      </c>
      <c r="F24" s="291">
        <f>'3-06'!F24/'3-06'!F$25</f>
        <v>0</v>
      </c>
      <c r="G24" s="291">
        <f>'3-06'!G24/'3-06'!G$25</f>
        <v>0</v>
      </c>
      <c r="I24" s="284">
        <f t="shared" si="0"/>
        <v>0</v>
      </c>
      <c r="J24" s="284">
        <f t="shared" si="1"/>
        <v>0</v>
      </c>
    </row>
    <row r="25" spans="1:10">
      <c r="B25" s="6"/>
      <c r="C25" s="6"/>
      <c r="D25" s="6"/>
      <c r="E25" s="6"/>
      <c r="F25" s="6"/>
      <c r="G25" s="6"/>
    </row>
    <row r="26" spans="1:10" s="127" customFormat="1" ht="11.25">
      <c r="A26" s="71" t="s">
        <v>97</v>
      </c>
    </row>
    <row r="27" spans="1:10" s="127" customFormat="1" ht="11.25">
      <c r="A27" s="71" t="s">
        <v>470</v>
      </c>
      <c r="B27" s="71"/>
      <c r="C27" s="71"/>
      <c r="D27" s="71"/>
      <c r="E27" s="71"/>
      <c r="F27" s="71"/>
      <c r="G27" s="71"/>
    </row>
    <row r="28" spans="1:10">
      <c r="A28" s="31"/>
      <c r="B28" s="31"/>
      <c r="C28" s="31"/>
      <c r="D28" s="31"/>
      <c r="E28" s="31"/>
      <c r="F28" s="31"/>
      <c r="G28" s="31"/>
    </row>
    <row r="29" spans="1:10">
      <c r="A29" s="31"/>
      <c r="B29" s="31"/>
      <c r="C29" s="31"/>
      <c r="D29" s="31"/>
      <c r="E29" s="31"/>
      <c r="F29" s="31"/>
      <c r="G29" s="31"/>
    </row>
    <row r="30" spans="1:10">
      <c r="A30" s="31"/>
      <c r="B30" s="31"/>
      <c r="C30" s="31"/>
      <c r="D30" s="31"/>
      <c r="E30" s="31"/>
      <c r="F30" s="31"/>
      <c r="G30" s="31"/>
    </row>
    <row r="31" spans="1:10">
      <c r="A31" s="31"/>
      <c r="B31" s="31"/>
      <c r="C31" s="31"/>
      <c r="D31" s="31"/>
      <c r="E31" s="31"/>
      <c r="F31" s="31"/>
      <c r="G31" s="31"/>
    </row>
    <row r="32" spans="1:10">
      <c r="A32" s="31"/>
      <c r="B32" s="31"/>
      <c r="C32" s="31"/>
      <c r="D32" s="31"/>
      <c r="E32" s="31"/>
      <c r="F32" s="31"/>
      <c r="G32" s="31"/>
    </row>
    <row r="33" spans="1:7">
      <c r="A33" s="31"/>
      <c r="B33" s="31"/>
      <c r="C33" s="31"/>
      <c r="D33" s="31"/>
      <c r="E33" s="31"/>
      <c r="F33" s="31"/>
      <c r="G33" s="31"/>
    </row>
    <row r="34" spans="1:7">
      <c r="A34" s="31"/>
      <c r="B34" s="31"/>
      <c r="C34" s="31"/>
      <c r="D34" s="31"/>
      <c r="E34" s="31"/>
      <c r="F34" s="31"/>
      <c r="G34" s="31"/>
    </row>
    <row r="35" spans="1:7">
      <c r="A35" s="31"/>
      <c r="B35" s="31"/>
      <c r="C35" s="31"/>
      <c r="D35" s="31"/>
      <c r="E35" s="31"/>
      <c r="F35" s="31"/>
      <c r="G35" s="31"/>
    </row>
    <row r="36" spans="1:7">
      <c r="A36" s="31"/>
      <c r="B36" s="31"/>
      <c r="C36" s="31"/>
      <c r="D36" s="31"/>
      <c r="E36" s="31"/>
      <c r="F36" s="31"/>
      <c r="G36" s="31"/>
    </row>
    <row r="37" spans="1:7">
      <c r="A37" s="31"/>
      <c r="B37" s="31"/>
      <c r="C37" s="31"/>
      <c r="D37" s="31"/>
      <c r="E37" s="31"/>
      <c r="F37" s="31"/>
      <c r="G37" s="31"/>
    </row>
    <row r="38" spans="1:7">
      <c r="A38" s="31"/>
      <c r="B38" s="31"/>
      <c r="C38" s="31"/>
      <c r="D38" s="31"/>
      <c r="E38" s="31"/>
      <c r="F38" s="31"/>
      <c r="G38" s="31"/>
    </row>
    <row r="39" spans="1:7">
      <c r="A39" s="31"/>
      <c r="B39" s="31"/>
      <c r="C39" s="31"/>
      <c r="D39" s="31"/>
      <c r="E39" s="31"/>
      <c r="F39" s="31"/>
      <c r="G39" s="31"/>
    </row>
    <row r="40" spans="1:7">
      <c r="B40" s="31"/>
      <c r="C40" s="31"/>
      <c r="D40" s="31"/>
      <c r="E40" s="31"/>
      <c r="F40" s="31"/>
      <c r="G40" s="31"/>
    </row>
  </sheetData>
  <hyperlinks>
    <hyperlink ref="A1" location="Contents!B3" display="Return to the Table of Contents" xr:uid="{77CA3B83-5693-46A6-8CC7-1B606E2E3D3A}"/>
  </hyperlinks>
  <pageMargins left="0.7" right="0.7" top="0.75" bottom="0.75" header="0.3" footer="0.3"/>
  <pageSetup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59"/>
  <dimension ref="A1:J28"/>
  <sheetViews>
    <sheetView showGridLines="0" workbookViewId="0">
      <selection activeCell="A3" sqref="A3"/>
    </sheetView>
  </sheetViews>
  <sheetFormatPr defaultColWidth="9" defaultRowHeight="12.75"/>
  <cols>
    <col min="1" max="1" width="30.625" style="1" customWidth="1"/>
    <col min="2" max="7" width="8.125" style="6" customWidth="1"/>
    <col min="8" max="8" width="2.625" style="1" customWidth="1"/>
    <col min="9" max="10" width="8.125" style="1" customWidth="1"/>
    <col min="11" max="11" width="4.625" style="1" customWidth="1"/>
    <col min="12" max="16384" width="9" style="1"/>
  </cols>
  <sheetData>
    <row r="1" spans="1:10">
      <c r="A1" s="12" t="s">
        <v>48</v>
      </c>
    </row>
    <row r="2" spans="1:10">
      <c r="A2" s="12"/>
    </row>
    <row r="3" spans="1:10" s="4" customFormat="1">
      <c r="A3" s="26" t="s">
        <v>359</v>
      </c>
      <c r="B3" s="20"/>
      <c r="C3" s="20"/>
      <c r="D3" s="20"/>
      <c r="E3" s="20"/>
      <c r="F3" s="20"/>
      <c r="G3" s="20"/>
    </row>
    <row r="4" spans="1:10" s="4" customFormat="1">
      <c r="A4" s="26"/>
      <c r="B4" s="20"/>
      <c r="C4" s="20"/>
      <c r="D4" s="20"/>
      <c r="E4" s="20"/>
      <c r="F4" s="20"/>
      <c r="G4" s="20"/>
    </row>
    <row r="5" spans="1:10">
      <c r="A5" s="10"/>
    </row>
    <row r="6" spans="1:10" ht="25.5">
      <c r="A6" s="371" t="s">
        <v>415</v>
      </c>
      <c r="B6" s="282">
        <v>2019</v>
      </c>
      <c r="C6" s="282">
        <v>2020</v>
      </c>
      <c r="D6" s="282">
        <v>2021</v>
      </c>
      <c r="E6" s="282">
        <v>2022</v>
      </c>
      <c r="F6" s="282">
        <v>2023</v>
      </c>
      <c r="G6" s="282">
        <v>2024</v>
      </c>
      <c r="I6" s="336" t="s">
        <v>88</v>
      </c>
      <c r="J6" s="336" t="s">
        <v>104</v>
      </c>
    </row>
    <row r="7" spans="1:10">
      <c r="A7" s="5" t="s">
        <v>13</v>
      </c>
      <c r="B7" s="85">
        <v>348.041</v>
      </c>
      <c r="C7" s="85">
        <v>675.41600000000005</v>
      </c>
      <c r="D7" s="85">
        <v>1339.421</v>
      </c>
      <c r="E7" s="85">
        <v>307.20299999999997</v>
      </c>
      <c r="F7" s="85">
        <v>-150.48599999999999</v>
      </c>
      <c r="G7" s="85">
        <v>851.10500000000002</v>
      </c>
      <c r="I7" s="296">
        <f>AVERAGE(B7:G7)</f>
        <v>561.78333333333342</v>
      </c>
      <c r="J7" s="335">
        <f>IFERROR((ABS((G7-F7)/F7)),"n/a")</f>
        <v>6.6557088367024182</v>
      </c>
    </row>
    <row r="8" spans="1:10">
      <c r="A8" s="288" t="s">
        <v>12</v>
      </c>
      <c r="B8" s="289">
        <v>-556.00699999999995</v>
      </c>
      <c r="C8" s="289">
        <v>127.41800000000001</v>
      </c>
      <c r="D8" s="289">
        <v>-427.21100000000001</v>
      </c>
      <c r="E8" s="289">
        <v>-204.06500000000005</v>
      </c>
      <c r="F8" s="289">
        <v>16.317999999999955</v>
      </c>
      <c r="G8" s="289">
        <v>-77.418999999999954</v>
      </c>
      <c r="I8" s="296">
        <f t="shared" ref="I8:I24" si="0">AVERAGE(B8:G8)</f>
        <v>-186.82766666666666</v>
      </c>
      <c r="J8" s="335">
        <f t="shared" ref="J8:J24" si="1">IFERROR((ABS((G8-F8)/F8)),"n/a")</f>
        <v>5.7443926951832438</v>
      </c>
    </row>
    <row r="9" spans="1:10">
      <c r="A9" s="43" t="s">
        <v>38</v>
      </c>
      <c r="B9" s="85">
        <v>-249.16800000000001</v>
      </c>
      <c r="C9" s="85">
        <v>669.32100000000003</v>
      </c>
      <c r="D9" s="85">
        <v>-112.36499999999999</v>
      </c>
      <c r="E9" s="85">
        <v>-124.05500000000001</v>
      </c>
      <c r="F9" s="85">
        <v>143.428</v>
      </c>
      <c r="G9" s="85">
        <v>276.62700000000001</v>
      </c>
      <c r="I9" s="296">
        <f t="shared" si="0"/>
        <v>100.63133333333333</v>
      </c>
      <c r="J9" s="335">
        <f t="shared" si="1"/>
        <v>0.92868198678082392</v>
      </c>
    </row>
    <row r="10" spans="1:10">
      <c r="A10" s="297" t="s">
        <v>25</v>
      </c>
      <c r="B10" s="289">
        <v>-219.404</v>
      </c>
      <c r="C10" s="289">
        <v>-481.34300000000002</v>
      </c>
      <c r="D10" s="289">
        <v>-316.67899999999997</v>
      </c>
      <c r="E10" s="289">
        <v>-388.346</v>
      </c>
      <c r="F10" s="289">
        <v>-318.358</v>
      </c>
      <c r="G10" s="289">
        <v>-513.88300000000004</v>
      </c>
      <c r="I10" s="296">
        <f t="shared" si="0"/>
        <v>-373.00216666666665</v>
      </c>
      <c r="J10" s="335">
        <f t="shared" si="1"/>
        <v>0.61416706977679225</v>
      </c>
    </row>
    <row r="11" spans="1:10">
      <c r="A11" s="43" t="s">
        <v>40</v>
      </c>
      <c r="B11" s="85">
        <v>166.018</v>
      </c>
      <c r="C11" s="85">
        <v>260.17</v>
      </c>
      <c r="D11" s="85">
        <v>731.64099999999996</v>
      </c>
      <c r="E11" s="85">
        <v>416.09300000000002</v>
      </c>
      <c r="F11" s="85">
        <v>400.15</v>
      </c>
      <c r="G11" s="85">
        <v>840.16899999999998</v>
      </c>
      <c r="I11" s="296">
        <f t="shared" si="0"/>
        <v>469.04016666666666</v>
      </c>
      <c r="J11" s="335">
        <f t="shared" si="1"/>
        <v>1.0996351368236912</v>
      </c>
    </row>
    <row r="12" spans="1:10">
      <c r="A12" s="297" t="s">
        <v>84</v>
      </c>
      <c r="B12" s="289">
        <v>10.193</v>
      </c>
      <c r="C12" s="289">
        <v>-136.00700000000001</v>
      </c>
      <c r="D12" s="289">
        <v>-101.357</v>
      </c>
      <c r="E12" s="289">
        <v>-136.173</v>
      </c>
      <c r="F12" s="289">
        <v>-87.165000000000006</v>
      </c>
      <c r="G12" s="289">
        <v>-376.96600000000001</v>
      </c>
      <c r="I12" s="296">
        <f t="shared" si="0"/>
        <v>-137.91249999999999</v>
      </c>
      <c r="J12" s="335">
        <f t="shared" si="1"/>
        <v>3.3247404348075484</v>
      </c>
    </row>
    <row r="13" spans="1:10">
      <c r="A13" s="43" t="s">
        <v>34</v>
      </c>
      <c r="B13" s="85">
        <v>-168.80799999999999</v>
      </c>
      <c r="C13" s="85">
        <v>-112.392</v>
      </c>
      <c r="D13" s="85">
        <v>-294.96800000000002</v>
      </c>
      <c r="E13" s="85">
        <v>114.676</v>
      </c>
      <c r="F13" s="85">
        <v>6.7050000000000001</v>
      </c>
      <c r="G13" s="85">
        <v>37.777999999999999</v>
      </c>
      <c r="I13" s="296">
        <f t="shared" si="0"/>
        <v>-69.501500000000007</v>
      </c>
      <c r="J13" s="335">
        <f t="shared" si="1"/>
        <v>4.6343027591349735</v>
      </c>
    </row>
    <row r="14" spans="1:10">
      <c r="A14" s="297" t="s">
        <v>42</v>
      </c>
      <c r="B14" s="289">
        <v>-4.976</v>
      </c>
      <c r="C14" s="289">
        <v>-23.872</v>
      </c>
      <c r="D14" s="289">
        <v>10.211</v>
      </c>
      <c r="E14" s="289">
        <v>-6.1829999999999998</v>
      </c>
      <c r="F14" s="289">
        <v>11.962999999999999</v>
      </c>
      <c r="G14" s="289">
        <v>7.7210000000000001</v>
      </c>
      <c r="I14" s="296">
        <f t="shared" si="0"/>
        <v>-0.85600000000000021</v>
      </c>
      <c r="J14" s="335">
        <f t="shared" si="1"/>
        <v>0.35459332943241656</v>
      </c>
    </row>
    <row r="15" spans="1:10">
      <c r="A15" s="43" t="s">
        <v>49</v>
      </c>
      <c r="B15" s="85">
        <v>-1.786</v>
      </c>
      <c r="C15" s="85">
        <v>-21.818999999999999</v>
      </c>
      <c r="D15" s="85">
        <v>2.6360000000000001</v>
      </c>
      <c r="E15" s="85">
        <v>38.511000000000003</v>
      </c>
      <c r="F15" s="85">
        <v>-24.754999999999999</v>
      </c>
      <c r="G15" s="85">
        <v>-138.99799999999999</v>
      </c>
      <c r="I15" s="296">
        <f t="shared" si="0"/>
        <v>-24.368499999999997</v>
      </c>
      <c r="J15" s="335">
        <f t="shared" si="1"/>
        <v>4.6149464754595035</v>
      </c>
    </row>
    <row r="16" spans="1:10">
      <c r="A16" s="297" t="s">
        <v>5</v>
      </c>
      <c r="B16" s="289">
        <v>0</v>
      </c>
      <c r="C16" s="289">
        <v>8.7759999999999998</v>
      </c>
      <c r="D16" s="289">
        <v>-8.7759999999999998</v>
      </c>
      <c r="E16" s="289">
        <v>0</v>
      </c>
      <c r="F16" s="289">
        <v>0</v>
      </c>
      <c r="G16" s="289">
        <v>0</v>
      </c>
      <c r="I16" s="296">
        <f t="shared" si="0"/>
        <v>0</v>
      </c>
      <c r="J16" s="335" t="str">
        <f t="shared" si="1"/>
        <v>n/a</v>
      </c>
    </row>
    <row r="17" spans="1:10">
      <c r="A17" s="43" t="s">
        <v>41</v>
      </c>
      <c r="B17" s="85">
        <v>-14.098000000000001</v>
      </c>
      <c r="C17" s="85">
        <v>4.2060000000000004</v>
      </c>
      <c r="D17" s="85">
        <v>-103.354</v>
      </c>
      <c r="E17" s="85">
        <v>-41.738</v>
      </c>
      <c r="F17" s="85">
        <v>53.225000000000001</v>
      </c>
      <c r="G17" s="85">
        <v>1.1879999999999999</v>
      </c>
      <c r="I17" s="296">
        <f t="shared" si="0"/>
        <v>-16.761833333333332</v>
      </c>
      <c r="J17" s="335">
        <f t="shared" si="1"/>
        <v>0.97767966181305777</v>
      </c>
    </row>
    <row r="18" spans="1:10">
      <c r="A18" s="297" t="s">
        <v>44</v>
      </c>
      <c r="B18" s="289">
        <v>-45.308</v>
      </c>
      <c r="C18" s="289">
        <v>-24.745000000000001</v>
      </c>
      <c r="D18" s="289">
        <v>-129.86500000000001</v>
      </c>
      <c r="E18" s="289">
        <v>-96.721000000000004</v>
      </c>
      <c r="F18" s="289">
        <v>-91.632000000000005</v>
      </c>
      <c r="G18" s="289">
        <v>-232.16399999999999</v>
      </c>
      <c r="I18" s="296">
        <f t="shared" si="0"/>
        <v>-103.40583333333332</v>
      </c>
      <c r="J18" s="335">
        <f t="shared" si="1"/>
        <v>1.5336563645887897</v>
      </c>
    </row>
    <row r="19" spans="1:10">
      <c r="A19" s="43" t="s">
        <v>39</v>
      </c>
      <c r="B19" s="85">
        <v>-29.527999999999999</v>
      </c>
      <c r="C19" s="85">
        <v>-18.87</v>
      </c>
      <c r="D19" s="85">
        <v>-36.084000000000003</v>
      </c>
      <c r="E19" s="85">
        <v>24.959</v>
      </c>
      <c r="F19" s="85">
        <v>-14.678000000000001</v>
      </c>
      <c r="G19" s="85">
        <v>-17.762</v>
      </c>
      <c r="I19" s="296">
        <f t="shared" si="0"/>
        <v>-15.327166666666665</v>
      </c>
      <c r="J19" s="335">
        <f t="shared" si="1"/>
        <v>0.21011036926011714</v>
      </c>
    </row>
    <row r="20" spans="1:10">
      <c r="A20" s="297" t="s">
        <v>411</v>
      </c>
      <c r="B20" s="289">
        <v>0.79700000000000004</v>
      </c>
      <c r="C20" s="289">
        <v>2.948</v>
      </c>
      <c r="D20" s="289">
        <v>2.387</v>
      </c>
      <c r="E20" s="289">
        <v>-1.8839999999999999</v>
      </c>
      <c r="F20" s="289">
        <v>2.536</v>
      </c>
      <c r="G20" s="289">
        <v>11.702</v>
      </c>
      <c r="I20" s="296">
        <f t="shared" si="0"/>
        <v>3.0809999999999995</v>
      </c>
      <c r="J20" s="335">
        <f t="shared" si="1"/>
        <v>3.6143533123028391</v>
      </c>
    </row>
    <row r="21" spans="1:10">
      <c r="A21" s="43" t="s">
        <v>43</v>
      </c>
      <c r="B21" s="85">
        <v>2.633</v>
      </c>
      <c r="C21" s="85">
        <v>1.901</v>
      </c>
      <c r="D21" s="85">
        <v>7.7709999999999999</v>
      </c>
      <c r="E21" s="85">
        <v>0.13400000000000001</v>
      </c>
      <c r="F21" s="85">
        <v>5.0999999999999997E-2</v>
      </c>
      <c r="G21" s="85">
        <v>-0.16300000000000001</v>
      </c>
      <c r="I21" s="296">
        <f t="shared" si="0"/>
        <v>2.0545</v>
      </c>
      <c r="J21" s="335">
        <f t="shared" si="1"/>
        <v>4.1960784313725492</v>
      </c>
    </row>
    <row r="22" spans="1:10">
      <c r="A22" s="297" t="s">
        <v>26</v>
      </c>
      <c r="B22" s="289">
        <v>-2.5720000000000001</v>
      </c>
      <c r="C22" s="289">
        <v>-0.85599999999999998</v>
      </c>
      <c r="D22" s="289">
        <v>-78.388999999999996</v>
      </c>
      <c r="E22" s="289">
        <v>-3.3380000000000001</v>
      </c>
      <c r="F22" s="289">
        <v>-65.152000000000001</v>
      </c>
      <c r="G22" s="289">
        <v>27.332000000000001</v>
      </c>
      <c r="I22" s="296">
        <f t="shared" si="0"/>
        <v>-20.495833333333334</v>
      </c>
      <c r="J22" s="335">
        <f t="shared" si="1"/>
        <v>1.419511296660118</v>
      </c>
    </row>
    <row r="23" spans="1:10">
      <c r="A23" s="43" t="s">
        <v>35</v>
      </c>
      <c r="B23" s="85">
        <v>0</v>
      </c>
      <c r="C23" s="85">
        <v>0</v>
      </c>
      <c r="D23" s="85">
        <v>-0.02</v>
      </c>
      <c r="E23" s="85">
        <v>0</v>
      </c>
      <c r="F23" s="85">
        <v>0</v>
      </c>
      <c r="G23" s="85">
        <v>0</v>
      </c>
      <c r="I23" s="296">
        <f t="shared" si="0"/>
        <v>-3.3333333333333335E-3</v>
      </c>
      <c r="J23" s="335" t="str">
        <f t="shared" si="1"/>
        <v>n/a</v>
      </c>
    </row>
    <row r="24" spans="1:10">
      <c r="A24" s="297" t="s">
        <v>70</v>
      </c>
      <c r="B24" s="289">
        <v>0</v>
      </c>
      <c r="C24" s="289">
        <v>0</v>
      </c>
      <c r="D24" s="289">
        <v>0</v>
      </c>
      <c r="E24" s="289">
        <v>0</v>
      </c>
      <c r="F24" s="289">
        <v>0</v>
      </c>
      <c r="G24" s="289">
        <v>0</v>
      </c>
      <c r="I24" s="296">
        <f t="shared" si="0"/>
        <v>0</v>
      </c>
      <c r="J24" s="335" t="str">
        <f t="shared" si="1"/>
        <v>n/a</v>
      </c>
    </row>
    <row r="25" spans="1:10">
      <c r="A25" s="334" t="s">
        <v>261</v>
      </c>
      <c r="B25" s="296">
        <v>-207.96600000000001</v>
      </c>
      <c r="C25" s="296">
        <v>802.83399999999995</v>
      </c>
      <c r="D25" s="296">
        <v>912.21</v>
      </c>
      <c r="E25" s="296">
        <v>103.13800000000001</v>
      </c>
      <c r="F25" s="296">
        <v>-134.16800000000001</v>
      </c>
      <c r="G25" s="296">
        <v>773.68600000000004</v>
      </c>
      <c r="I25" s="337">
        <f>AVERAGE(B25:G25)</f>
        <v>374.95566666666667</v>
      </c>
      <c r="J25" s="338">
        <f>IFERROR((ABS((G25-F25)/F25)),"n/a")</f>
        <v>6.7665464194144658</v>
      </c>
    </row>
    <row r="26" spans="1:10">
      <c r="A26" s="43"/>
      <c r="B26" s="8"/>
      <c r="C26" s="8"/>
      <c r="D26" s="8"/>
      <c r="E26" s="8"/>
      <c r="F26" s="8"/>
      <c r="G26" s="8"/>
    </row>
    <row r="27" spans="1:10" s="127" customFormat="1" ht="11.25" customHeight="1">
      <c r="A27" s="71" t="s">
        <v>97</v>
      </c>
    </row>
    <row r="28" spans="1:10" s="127" customFormat="1" ht="11.25" customHeight="1">
      <c r="A28" s="71" t="s">
        <v>360</v>
      </c>
      <c r="B28" s="71"/>
      <c r="C28" s="71"/>
      <c r="D28" s="71"/>
      <c r="E28" s="71"/>
      <c r="F28" s="71"/>
      <c r="G28" s="71"/>
    </row>
  </sheetData>
  <hyperlinks>
    <hyperlink ref="A1" location="Contents!B3" display="Return to the Table of Contents" xr:uid="{6DF621BA-3445-4068-B553-B338CCE310A9}"/>
  </hyperlinks>
  <pageMargins left="0.7" right="0.7" top="0.75" bottom="0.75" header="0.3" footer="0.3"/>
  <pageSetup orientation="portrait" verticalDpi="12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89"/>
  <dimension ref="A1:W31"/>
  <sheetViews>
    <sheetView showGridLines="0" workbookViewId="0">
      <selection activeCell="A3" sqref="A3"/>
    </sheetView>
  </sheetViews>
  <sheetFormatPr defaultColWidth="10.625" defaultRowHeight="12.75"/>
  <cols>
    <col min="1" max="1" width="10.625" style="1" customWidth="1"/>
    <col min="2" max="7" width="9.625" style="1" customWidth="1"/>
    <col min="8" max="8" width="2.625" style="1" customWidth="1"/>
    <col min="9" max="9" width="10.625" style="1" customWidth="1"/>
    <col min="10" max="15" width="9.625" style="1" customWidth="1"/>
    <col min="16" max="16" width="2.625" style="1" customWidth="1"/>
    <col min="17" max="17" width="10.625" style="1" customWidth="1"/>
    <col min="18" max="22" width="9.625" style="1" customWidth="1"/>
    <col min="23" max="23" width="2.5" style="1" customWidth="1"/>
    <col min="24" max="16384" width="10.625" style="1"/>
  </cols>
  <sheetData>
    <row r="1" spans="1:23">
      <c r="A1" s="69" t="s">
        <v>48</v>
      </c>
    </row>
    <row r="2" spans="1:23">
      <c r="A2" s="69"/>
    </row>
    <row r="3" spans="1:23">
      <c r="A3" s="14" t="s">
        <v>410</v>
      </c>
    </row>
    <row r="4" spans="1:23">
      <c r="A4" s="14"/>
    </row>
    <row r="5" spans="1:23">
      <c r="A5" s="10"/>
    </row>
    <row r="6" spans="1:23" s="7" customFormat="1" ht="27" customHeight="1">
      <c r="A6" s="372" t="s">
        <v>423</v>
      </c>
      <c r="B6" s="270" t="s">
        <v>68</v>
      </c>
      <c r="C6" s="270" t="s">
        <v>287</v>
      </c>
      <c r="D6" s="270" t="s">
        <v>288</v>
      </c>
      <c r="E6" s="270" t="s">
        <v>289</v>
      </c>
      <c r="F6" s="270" t="s">
        <v>290</v>
      </c>
      <c r="G6" s="270" t="s">
        <v>0</v>
      </c>
      <c r="H6" s="1"/>
      <c r="I6" s="372" t="s">
        <v>416</v>
      </c>
      <c r="J6" s="270" t="str">
        <f t="shared" ref="J6:O6" si="0">B6</f>
        <v>Private</v>
      </c>
      <c r="K6" s="270" t="str">
        <f t="shared" si="0"/>
        <v>Annuities</v>
      </c>
      <c r="L6" s="270" t="str">
        <f t="shared" si="0"/>
        <v>Govt: State/Local</v>
      </c>
      <c r="M6" s="270" t="str">
        <f t="shared" si="0"/>
        <v>Govt: Fed</v>
      </c>
      <c r="N6" s="270" t="str">
        <f t="shared" si="0"/>
        <v>IRAs</v>
      </c>
      <c r="O6" s="270" t="str">
        <f t="shared" si="0"/>
        <v>Total</v>
      </c>
      <c r="P6" s="1"/>
      <c r="Q6" s="372" t="s">
        <v>419</v>
      </c>
      <c r="R6" s="270" t="str">
        <f>J6</f>
        <v>Private</v>
      </c>
      <c r="S6" s="270" t="str">
        <f>K6</f>
        <v>Annuities</v>
      </c>
      <c r="T6" s="270" t="str">
        <f>L6</f>
        <v>Govt: State/Local</v>
      </c>
      <c r="U6" s="270" t="str">
        <f>M6</f>
        <v>Govt: Fed</v>
      </c>
      <c r="V6" s="270" t="str">
        <f>N6</f>
        <v>IRAs</v>
      </c>
      <c r="W6" s="100"/>
    </row>
    <row r="7" spans="1:23">
      <c r="A7" s="5">
        <v>2010</v>
      </c>
      <c r="B7" s="85">
        <v>6640.6689999999999</v>
      </c>
      <c r="C7" s="85">
        <v>2326.1210000000001</v>
      </c>
      <c r="D7" s="85">
        <v>6275.3130000000001</v>
      </c>
      <c r="E7" s="85">
        <v>3143.752</v>
      </c>
      <c r="F7" s="85">
        <v>5029</v>
      </c>
      <c r="G7" s="85">
        <v>23414.855</v>
      </c>
      <c r="Q7" s="5">
        <f t="shared" ref="Q7:Q21" si="1">A7</f>
        <v>2010</v>
      </c>
      <c r="R7" s="75">
        <f t="shared" ref="R7:R21" si="2">B7/$G7</f>
        <v>0.28360923012335543</v>
      </c>
      <c r="S7" s="75">
        <f t="shared" ref="S7:S21" si="3">C7/$G7</f>
        <v>9.9343814001837727E-2</v>
      </c>
      <c r="T7" s="75">
        <f t="shared" ref="T7:T21" si="4">D7/$G7</f>
        <v>0.26800563146771572</v>
      </c>
      <c r="U7" s="75">
        <f t="shared" ref="U7:U21" si="5">E7/$G7</f>
        <v>0.13426314192421862</v>
      </c>
      <c r="V7" s="75">
        <f t="shared" ref="V7:V21" si="6">F7/$G7</f>
        <v>0.21477818248287253</v>
      </c>
      <c r="W7" s="75"/>
    </row>
    <row r="8" spans="1:23">
      <c r="A8" s="147">
        <v>2011</v>
      </c>
      <c r="B8" s="149">
        <v>6774.0720000000001</v>
      </c>
      <c r="C8" s="149">
        <v>2326.6819999999998</v>
      </c>
      <c r="D8" s="149">
        <v>6443.4660000000003</v>
      </c>
      <c r="E8" s="149">
        <v>3243.6390000000001</v>
      </c>
      <c r="F8" s="149">
        <v>5153</v>
      </c>
      <c r="G8" s="149">
        <v>23940.859</v>
      </c>
      <c r="I8" s="147">
        <f t="shared" ref="I8:I21" si="7">A8</f>
        <v>2011</v>
      </c>
      <c r="J8" s="150">
        <f t="shared" ref="J8:J21" si="8">B8/B7-1</f>
        <v>2.0088789246986982E-2</v>
      </c>
      <c r="K8" s="150">
        <f t="shared" ref="K8:K21" si="9">C8/C7-1</f>
        <v>2.4117404038737078E-4</v>
      </c>
      <c r="L8" s="150">
        <f t="shared" ref="L8:L21" si="10">D8/D7-1</f>
        <v>2.6795954241644937E-2</v>
      </c>
      <c r="M8" s="150">
        <f t="shared" ref="M8:M21" si="11">E8/E7-1</f>
        <v>3.1773180581674332E-2</v>
      </c>
      <c r="N8" s="150">
        <f t="shared" ref="N8:N21" si="12">F8/F7-1</f>
        <v>2.4656989461125489E-2</v>
      </c>
      <c r="O8" s="150">
        <f t="shared" ref="O8:O21" si="13">G8/G7-1</f>
        <v>2.2464542274551746E-2</v>
      </c>
      <c r="Q8" s="147">
        <f t="shared" si="1"/>
        <v>2011</v>
      </c>
      <c r="R8" s="148">
        <f t="shared" si="2"/>
        <v>0.28295024835992727</v>
      </c>
      <c r="S8" s="148">
        <f t="shared" si="3"/>
        <v>9.718456635160834E-2</v>
      </c>
      <c r="T8" s="148">
        <f t="shared" si="4"/>
        <v>0.26914096941968541</v>
      </c>
      <c r="U8" s="148">
        <f t="shared" si="5"/>
        <v>0.13548548947220315</v>
      </c>
      <c r="V8" s="148">
        <f t="shared" si="6"/>
        <v>0.21523872639657582</v>
      </c>
      <c r="W8" s="75"/>
    </row>
    <row r="9" spans="1:23">
      <c r="A9" s="5">
        <v>2012</v>
      </c>
      <c r="B9" s="85">
        <v>7295.7650000000003</v>
      </c>
      <c r="C9" s="85">
        <v>2522.1350000000002</v>
      </c>
      <c r="D9" s="85">
        <v>6647.2110000000002</v>
      </c>
      <c r="E9" s="85">
        <v>3366.82</v>
      </c>
      <c r="F9" s="85">
        <v>5785</v>
      </c>
      <c r="G9" s="85">
        <v>25616.931</v>
      </c>
      <c r="I9" s="5">
        <f t="shared" si="7"/>
        <v>2012</v>
      </c>
      <c r="J9" s="68">
        <f t="shared" si="8"/>
        <v>7.7013205646470961E-2</v>
      </c>
      <c r="K9" s="68">
        <f t="shared" si="9"/>
        <v>8.4005033777714511E-2</v>
      </c>
      <c r="L9" s="68">
        <f t="shared" si="10"/>
        <v>3.1620404297935334E-2</v>
      </c>
      <c r="M9" s="68">
        <f t="shared" si="11"/>
        <v>3.7976174290665465E-2</v>
      </c>
      <c r="N9" s="68">
        <f t="shared" si="12"/>
        <v>0.1226470017465553</v>
      </c>
      <c r="O9" s="68">
        <f t="shared" si="13"/>
        <v>7.0008849724230826E-2</v>
      </c>
      <c r="Q9" s="5">
        <f t="shared" si="1"/>
        <v>2012</v>
      </c>
      <c r="R9" s="75">
        <f t="shared" si="2"/>
        <v>0.28480246130967057</v>
      </c>
      <c r="S9" s="75">
        <f t="shared" si="3"/>
        <v>9.8455783013195464E-2</v>
      </c>
      <c r="T9" s="75">
        <f t="shared" si="4"/>
        <v>0.25948506478000821</v>
      </c>
      <c r="U9" s="75">
        <f t="shared" si="5"/>
        <v>0.13142948310240599</v>
      </c>
      <c r="V9" s="75">
        <f t="shared" si="6"/>
        <v>0.22582720779471982</v>
      </c>
      <c r="W9" s="75"/>
    </row>
    <row r="10" spans="1:23">
      <c r="A10" s="147">
        <v>2013</v>
      </c>
      <c r="B10" s="149">
        <v>8457.0920000000006</v>
      </c>
      <c r="C10" s="149">
        <v>2800.9290000000001</v>
      </c>
      <c r="D10" s="149">
        <v>7602.8959999999997</v>
      </c>
      <c r="E10" s="149">
        <v>3524.9409999999998</v>
      </c>
      <c r="F10" s="149">
        <v>6819</v>
      </c>
      <c r="G10" s="149">
        <v>29204.858</v>
      </c>
      <c r="I10" s="147">
        <f t="shared" si="7"/>
        <v>2013</v>
      </c>
      <c r="J10" s="150">
        <f t="shared" si="8"/>
        <v>0.15917823559284061</v>
      </c>
      <c r="K10" s="150">
        <f t="shared" si="9"/>
        <v>0.11053888867963058</v>
      </c>
      <c r="L10" s="150">
        <f t="shared" si="10"/>
        <v>0.14377232797334094</v>
      </c>
      <c r="M10" s="150">
        <f t="shared" si="11"/>
        <v>4.6964494686380531E-2</v>
      </c>
      <c r="N10" s="150">
        <f t="shared" si="12"/>
        <v>0.17873811581676757</v>
      </c>
      <c r="O10" s="150">
        <f t="shared" si="13"/>
        <v>0.1400607668420546</v>
      </c>
      <c r="Q10" s="147">
        <f t="shared" si="1"/>
        <v>2013</v>
      </c>
      <c r="R10" s="148">
        <f t="shared" si="2"/>
        <v>0.28957826126050673</v>
      </c>
      <c r="S10" s="148">
        <f t="shared" si="3"/>
        <v>9.5906270114376177E-2</v>
      </c>
      <c r="T10" s="148">
        <f t="shared" si="4"/>
        <v>0.26032983964517137</v>
      </c>
      <c r="U10" s="148">
        <f t="shared" si="5"/>
        <v>0.1206970771780503</v>
      </c>
      <c r="V10" s="148">
        <f t="shared" si="6"/>
        <v>0.23348855180189543</v>
      </c>
      <c r="W10" s="75"/>
    </row>
    <row r="11" spans="1:23">
      <c r="A11" s="5">
        <v>2014</v>
      </c>
      <c r="B11" s="85">
        <v>8756.42</v>
      </c>
      <c r="C11" s="85">
        <v>2920.1390000000001</v>
      </c>
      <c r="D11" s="85">
        <v>7930.2629999999999</v>
      </c>
      <c r="E11" s="85">
        <v>3612.482</v>
      </c>
      <c r="F11" s="85">
        <v>7292</v>
      </c>
      <c r="G11" s="85">
        <v>30511.304</v>
      </c>
      <c r="I11" s="5">
        <f t="shared" si="7"/>
        <v>2014</v>
      </c>
      <c r="J11" s="68">
        <f t="shared" si="8"/>
        <v>3.5393726354165267E-2</v>
      </c>
      <c r="K11" s="68">
        <f t="shared" si="9"/>
        <v>4.2560878908390665E-2</v>
      </c>
      <c r="L11" s="68">
        <f t="shared" si="10"/>
        <v>4.3058197823566235E-2</v>
      </c>
      <c r="M11" s="68">
        <f t="shared" si="11"/>
        <v>2.4834741914829372E-2</v>
      </c>
      <c r="N11" s="68">
        <f t="shared" si="12"/>
        <v>6.9365009532189381E-2</v>
      </c>
      <c r="O11" s="68">
        <f t="shared" si="13"/>
        <v>4.4733859003868393E-2</v>
      </c>
      <c r="Q11" s="5">
        <f t="shared" si="1"/>
        <v>2014</v>
      </c>
      <c r="R11" s="75">
        <f t="shared" si="2"/>
        <v>0.28698937285669601</v>
      </c>
      <c r="S11" s="75">
        <f t="shared" si="3"/>
        <v>9.570679116172813E-2</v>
      </c>
      <c r="T11" s="75">
        <f t="shared" si="4"/>
        <v>0.25991229348965222</v>
      </c>
      <c r="U11" s="75">
        <f t="shared" si="5"/>
        <v>0.11839815171452521</v>
      </c>
      <c r="V11" s="75">
        <f t="shared" si="6"/>
        <v>0.23899339077739842</v>
      </c>
      <c r="W11" s="75"/>
    </row>
    <row r="12" spans="1:23">
      <c r="A12" s="147">
        <v>2015</v>
      </c>
      <c r="B12" s="149">
        <v>8685.9979999999996</v>
      </c>
      <c r="C12" s="149">
        <v>2962.5039999999999</v>
      </c>
      <c r="D12" s="149">
        <v>8195.1489999999994</v>
      </c>
      <c r="E12" s="149">
        <v>3709.2849999999999</v>
      </c>
      <c r="F12" s="149">
        <v>7477</v>
      </c>
      <c r="G12" s="149">
        <v>31029.935999999998</v>
      </c>
      <c r="I12" s="147">
        <f t="shared" si="7"/>
        <v>2015</v>
      </c>
      <c r="J12" s="150">
        <f t="shared" si="8"/>
        <v>-8.0423278006308552E-3</v>
      </c>
      <c r="K12" s="150">
        <f t="shared" si="9"/>
        <v>1.4507871029426855E-2</v>
      </c>
      <c r="L12" s="150">
        <f t="shared" si="10"/>
        <v>3.3401918700552535E-2</v>
      </c>
      <c r="M12" s="150">
        <f t="shared" si="11"/>
        <v>2.6796811721137903E-2</v>
      </c>
      <c r="N12" s="150">
        <f t="shared" si="12"/>
        <v>2.5370268787712646E-2</v>
      </c>
      <c r="O12" s="150">
        <f t="shared" si="13"/>
        <v>1.6998028009553412E-2</v>
      </c>
      <c r="Q12" s="147">
        <f t="shared" si="1"/>
        <v>2015</v>
      </c>
      <c r="R12" s="148">
        <f t="shared" si="2"/>
        <v>0.27992316838810111</v>
      </c>
      <c r="S12" s="148">
        <f t="shared" si="3"/>
        <v>9.5472449572567605E-2</v>
      </c>
      <c r="T12" s="148">
        <f t="shared" si="4"/>
        <v>0.26410460530759716</v>
      </c>
      <c r="U12" s="148">
        <f t="shared" si="5"/>
        <v>0.11953891880408649</v>
      </c>
      <c r="V12" s="148">
        <f t="shared" si="6"/>
        <v>0.24096085792764768</v>
      </c>
      <c r="W12" s="75"/>
    </row>
    <row r="13" spans="1:23">
      <c r="A13" s="5">
        <v>2016</v>
      </c>
      <c r="B13" s="85">
        <v>9110.0519999999997</v>
      </c>
      <c r="C13" s="85">
        <v>3057.5039999999999</v>
      </c>
      <c r="D13" s="85">
        <v>8468.3240000000005</v>
      </c>
      <c r="E13" s="85">
        <v>3808.3870000000002</v>
      </c>
      <c r="F13" s="85">
        <v>8015</v>
      </c>
      <c r="G13" s="85">
        <v>32459.267</v>
      </c>
      <c r="I13" s="5">
        <f t="shared" si="7"/>
        <v>2016</v>
      </c>
      <c r="J13" s="68">
        <f t="shared" si="8"/>
        <v>4.8820411885888149E-2</v>
      </c>
      <c r="K13" s="68">
        <f t="shared" si="9"/>
        <v>3.2067467250677106E-2</v>
      </c>
      <c r="L13" s="68">
        <f t="shared" si="10"/>
        <v>3.3333744145469524E-2</v>
      </c>
      <c r="M13" s="68">
        <f t="shared" si="11"/>
        <v>2.67172783973193E-2</v>
      </c>
      <c r="N13" s="68">
        <f t="shared" si="12"/>
        <v>7.195399224287824E-2</v>
      </c>
      <c r="O13" s="68">
        <f t="shared" si="13"/>
        <v>4.6062969643250407E-2</v>
      </c>
      <c r="Q13" s="5">
        <f t="shared" si="1"/>
        <v>2016</v>
      </c>
      <c r="R13" s="75">
        <f t="shared" si="2"/>
        <v>0.28066105128005508</v>
      </c>
      <c r="S13" s="75">
        <f t="shared" si="3"/>
        <v>9.4195103050232154E-2</v>
      </c>
      <c r="T13" s="75">
        <f t="shared" si="4"/>
        <v>0.26089079583959801</v>
      </c>
      <c r="U13" s="75">
        <f t="shared" si="5"/>
        <v>0.11732818858786923</v>
      </c>
      <c r="V13" s="75">
        <f t="shared" si="6"/>
        <v>0.24692486124224555</v>
      </c>
      <c r="W13" s="75"/>
    </row>
    <row r="14" spans="1:23">
      <c r="A14" s="147">
        <v>2017</v>
      </c>
      <c r="B14" s="149">
        <v>10056.665999999999</v>
      </c>
      <c r="C14" s="149">
        <v>3279.8629999999998</v>
      </c>
      <c r="D14" s="149">
        <v>8788.7389999999996</v>
      </c>
      <c r="E14" s="149">
        <v>3925.4850000000001</v>
      </c>
      <c r="F14" s="149">
        <v>9439</v>
      </c>
      <c r="G14" s="149">
        <v>35489.752999999997</v>
      </c>
      <c r="I14" s="147">
        <f t="shared" si="7"/>
        <v>2017</v>
      </c>
      <c r="J14" s="150">
        <f t="shared" si="8"/>
        <v>0.10390873729370576</v>
      </c>
      <c r="K14" s="150">
        <f t="shared" si="9"/>
        <v>7.2725661192920787E-2</v>
      </c>
      <c r="L14" s="150">
        <f t="shared" si="10"/>
        <v>3.7836884842856522E-2</v>
      </c>
      <c r="M14" s="150">
        <f t="shared" si="11"/>
        <v>3.0747400408624337E-2</v>
      </c>
      <c r="N14" s="150">
        <f t="shared" si="12"/>
        <v>0.177666874610106</v>
      </c>
      <c r="O14" s="150">
        <f t="shared" si="13"/>
        <v>9.3362736749415642E-2</v>
      </c>
      <c r="Q14" s="147">
        <f t="shared" si="1"/>
        <v>2017</v>
      </c>
      <c r="R14" s="148">
        <f t="shared" si="2"/>
        <v>0.28336815981784941</v>
      </c>
      <c r="S14" s="148">
        <f t="shared" si="3"/>
        <v>9.2417183066898209E-2</v>
      </c>
      <c r="T14" s="148">
        <f t="shared" si="4"/>
        <v>0.24764159389894883</v>
      </c>
      <c r="U14" s="148">
        <f t="shared" si="5"/>
        <v>0.11060896929882832</v>
      </c>
      <c r="V14" s="148">
        <f t="shared" si="6"/>
        <v>0.26596409391747527</v>
      </c>
      <c r="W14" s="75"/>
    </row>
    <row r="15" spans="1:23">
      <c r="A15" s="5">
        <v>2018</v>
      </c>
      <c r="B15" s="85">
        <v>9732.357</v>
      </c>
      <c r="C15" s="85">
        <v>3234.71</v>
      </c>
      <c r="D15" s="85">
        <v>8999.2510000000002</v>
      </c>
      <c r="E15" s="85">
        <v>4013.3539999999998</v>
      </c>
      <c r="F15" s="85">
        <v>9135</v>
      </c>
      <c r="G15" s="85">
        <v>35114.671999999999</v>
      </c>
      <c r="I15" s="5">
        <f t="shared" si="7"/>
        <v>2018</v>
      </c>
      <c r="J15" s="68">
        <f t="shared" si="8"/>
        <v>-3.2248162562026006E-2</v>
      </c>
      <c r="K15" s="68">
        <f t="shared" si="9"/>
        <v>-1.3766733549541499E-2</v>
      </c>
      <c r="L15" s="68">
        <f t="shared" si="10"/>
        <v>2.3952469176750091E-2</v>
      </c>
      <c r="M15" s="68">
        <f t="shared" si="11"/>
        <v>2.2384240418699797E-2</v>
      </c>
      <c r="N15" s="68">
        <f t="shared" si="12"/>
        <v>-3.220680156796274E-2</v>
      </c>
      <c r="O15" s="68">
        <f t="shared" si="13"/>
        <v>-1.0568712608397091E-2</v>
      </c>
      <c r="Q15" s="5">
        <f t="shared" si="1"/>
        <v>2018</v>
      </c>
      <c r="R15" s="75">
        <f t="shared" si="2"/>
        <v>0.2771592740493205</v>
      </c>
      <c r="S15" s="75">
        <f t="shared" si="3"/>
        <v>9.2118474009952309E-2</v>
      </c>
      <c r="T15" s="75">
        <f t="shared" si="4"/>
        <v>0.2562817901303478</v>
      </c>
      <c r="U15" s="75">
        <f t="shared" si="5"/>
        <v>0.11429279476111866</v>
      </c>
      <c r="V15" s="75">
        <f t="shared" si="6"/>
        <v>0.26014766704926079</v>
      </c>
      <c r="W15" s="75"/>
    </row>
    <row r="16" spans="1:23">
      <c r="A16" s="147">
        <v>2019</v>
      </c>
      <c r="B16" s="149">
        <v>11097.388000000001</v>
      </c>
      <c r="C16" s="149">
        <v>3566.9259999999999</v>
      </c>
      <c r="D16" s="149">
        <v>9344.5120000000006</v>
      </c>
      <c r="E16" s="149">
        <v>4201.2650000000003</v>
      </c>
      <c r="F16" s="149">
        <v>10949</v>
      </c>
      <c r="G16" s="149">
        <v>39159.091</v>
      </c>
      <c r="I16" s="147">
        <f t="shared" si="7"/>
        <v>2019</v>
      </c>
      <c r="J16" s="150">
        <f t="shared" si="8"/>
        <v>0.14025697988678387</v>
      </c>
      <c r="K16" s="150">
        <f t="shared" si="9"/>
        <v>0.10270348810248819</v>
      </c>
      <c r="L16" s="150">
        <f t="shared" si="10"/>
        <v>3.83655261976803E-2</v>
      </c>
      <c r="M16" s="150">
        <f t="shared" si="11"/>
        <v>4.682143663379823E-2</v>
      </c>
      <c r="N16" s="150">
        <f t="shared" si="12"/>
        <v>0.19857690202517797</v>
      </c>
      <c r="O16" s="150">
        <f t="shared" si="13"/>
        <v>0.11517746769783299</v>
      </c>
      <c r="Q16" s="147">
        <f t="shared" si="1"/>
        <v>2019</v>
      </c>
      <c r="R16" s="148">
        <f t="shared" si="2"/>
        <v>0.28339238007337814</v>
      </c>
      <c r="S16" s="148">
        <f t="shared" si="3"/>
        <v>9.1088069434502442E-2</v>
      </c>
      <c r="T16" s="148">
        <f t="shared" si="4"/>
        <v>0.23862944111751727</v>
      </c>
      <c r="U16" s="148">
        <f t="shared" si="5"/>
        <v>0.10728709203183497</v>
      </c>
      <c r="V16" s="148">
        <f t="shared" si="6"/>
        <v>0.27960301734276721</v>
      </c>
      <c r="W16" s="75"/>
    </row>
    <row r="17" spans="1:23">
      <c r="A17" s="5">
        <v>2020</v>
      </c>
      <c r="B17" s="85">
        <v>12079.06</v>
      </c>
      <c r="C17" s="85">
        <v>3876.9459999999999</v>
      </c>
      <c r="D17" s="85">
        <v>9626.5519999999997</v>
      </c>
      <c r="E17" s="85">
        <v>4375.5290000000005</v>
      </c>
      <c r="F17" s="85">
        <v>12661</v>
      </c>
      <c r="G17" s="85">
        <v>42619.087</v>
      </c>
      <c r="I17" s="5">
        <f t="shared" si="7"/>
        <v>2020</v>
      </c>
      <c r="J17" s="68">
        <f t="shared" si="8"/>
        <v>8.8459734849317462E-2</v>
      </c>
      <c r="K17" s="68">
        <f t="shared" si="9"/>
        <v>8.6915175700308822E-2</v>
      </c>
      <c r="L17" s="68">
        <f t="shared" si="10"/>
        <v>3.0182421511149915E-2</v>
      </c>
      <c r="M17" s="68">
        <f t="shared" si="11"/>
        <v>4.1478935511090054E-2</v>
      </c>
      <c r="N17" s="68">
        <f t="shared" si="12"/>
        <v>0.15636131153529997</v>
      </c>
      <c r="O17" s="68">
        <f t="shared" si="13"/>
        <v>8.8357413607992097E-2</v>
      </c>
      <c r="Q17" s="5">
        <f t="shared" si="1"/>
        <v>2020</v>
      </c>
      <c r="R17" s="75">
        <f t="shared" si="2"/>
        <v>0.28341902303069044</v>
      </c>
      <c r="S17" s="75">
        <f t="shared" si="3"/>
        <v>9.0967363988815622E-2</v>
      </c>
      <c r="T17" s="75">
        <f t="shared" si="4"/>
        <v>0.22587419575646939</v>
      </c>
      <c r="U17" s="75">
        <f t="shared" si="5"/>
        <v>0.10266594870978819</v>
      </c>
      <c r="V17" s="75">
        <f t="shared" si="6"/>
        <v>0.29707346851423638</v>
      </c>
      <c r="W17" s="75"/>
    </row>
    <row r="18" spans="1:23">
      <c r="A18" s="147">
        <v>2021</v>
      </c>
      <c r="B18" s="149">
        <v>13203.12</v>
      </c>
      <c r="C18" s="149">
        <v>4107.692</v>
      </c>
      <c r="D18" s="149">
        <v>9926.44</v>
      </c>
      <c r="E18" s="149">
        <v>4547.7349999999997</v>
      </c>
      <c r="F18" s="149">
        <v>14563</v>
      </c>
      <c r="G18" s="149">
        <v>46347.987000000001</v>
      </c>
      <c r="I18" s="147">
        <f t="shared" si="7"/>
        <v>2021</v>
      </c>
      <c r="J18" s="150">
        <f t="shared" si="8"/>
        <v>9.3058565815552052E-2</v>
      </c>
      <c r="K18" s="150">
        <f t="shared" si="9"/>
        <v>5.9517465551493398E-2</v>
      </c>
      <c r="L18" s="150">
        <f t="shared" si="10"/>
        <v>3.1152171618664903E-2</v>
      </c>
      <c r="M18" s="150">
        <f t="shared" si="11"/>
        <v>3.9356612651864298E-2</v>
      </c>
      <c r="N18" s="150">
        <f t="shared" si="12"/>
        <v>0.15022510070294604</v>
      </c>
      <c r="O18" s="150">
        <f t="shared" si="13"/>
        <v>8.7493662170660791E-2</v>
      </c>
      <c r="Q18" s="147">
        <f t="shared" si="1"/>
        <v>2021</v>
      </c>
      <c r="R18" s="148">
        <f t="shared" si="2"/>
        <v>0.28486932992364911</v>
      </c>
      <c r="S18" s="148">
        <f t="shared" si="3"/>
        <v>8.8627193237108659E-2</v>
      </c>
      <c r="T18" s="148">
        <f t="shared" si="4"/>
        <v>0.21417197687571632</v>
      </c>
      <c r="U18" s="148">
        <f t="shared" si="5"/>
        <v>9.8121521437381939E-2</v>
      </c>
      <c r="V18" s="148">
        <f t="shared" si="6"/>
        <v>0.31420997852614396</v>
      </c>
      <c r="W18" s="75"/>
    </row>
    <row r="19" spans="1:23">
      <c r="A19" s="5">
        <v>2022</v>
      </c>
      <c r="B19" s="85">
        <v>11201.769</v>
      </c>
      <c r="C19" s="85">
        <v>3810.335</v>
      </c>
      <c r="D19" s="85">
        <v>9072.1820000000007</v>
      </c>
      <c r="E19" s="85">
        <v>4510.8819999999996</v>
      </c>
      <c r="F19" s="85">
        <v>12900</v>
      </c>
      <c r="G19" s="85">
        <v>41495.167999999998</v>
      </c>
      <c r="I19" s="5">
        <f t="shared" si="7"/>
        <v>2022</v>
      </c>
      <c r="J19" s="68">
        <f t="shared" si="8"/>
        <v>-0.15158167160489344</v>
      </c>
      <c r="K19" s="68">
        <f t="shared" si="9"/>
        <v>-7.239028632136979E-2</v>
      </c>
      <c r="L19" s="68">
        <f t="shared" si="10"/>
        <v>-8.6058848892452855E-2</v>
      </c>
      <c r="M19" s="68">
        <f t="shared" si="11"/>
        <v>-8.1035944266761861E-3</v>
      </c>
      <c r="N19" s="68">
        <f t="shared" si="12"/>
        <v>-0.11419350408569662</v>
      </c>
      <c r="O19" s="68">
        <f t="shared" si="13"/>
        <v>-0.10470398638888034</v>
      </c>
      <c r="Q19" s="5">
        <f t="shared" si="1"/>
        <v>2022</v>
      </c>
      <c r="R19" s="75">
        <f t="shared" si="2"/>
        <v>0.26995357628146005</v>
      </c>
      <c r="S19" s="75">
        <f t="shared" si="3"/>
        <v>9.1825992848131144E-2</v>
      </c>
      <c r="T19" s="75">
        <f t="shared" si="4"/>
        <v>0.21863225135032593</v>
      </c>
      <c r="U19" s="75">
        <f t="shared" si="5"/>
        <v>0.10870860915661312</v>
      </c>
      <c r="V19" s="75">
        <f t="shared" si="6"/>
        <v>0.3108795703634698</v>
      </c>
      <c r="W19" s="75"/>
    </row>
    <row r="20" spans="1:23">
      <c r="A20" s="147">
        <v>2023</v>
      </c>
      <c r="B20" s="149">
        <v>12501.257</v>
      </c>
      <c r="C20" s="149">
        <v>4147.2709999999997</v>
      </c>
      <c r="D20" s="149">
        <v>9364.2549999999992</v>
      </c>
      <c r="E20" s="149">
        <v>4691.7830000000004</v>
      </c>
      <c r="F20" s="149">
        <v>15000</v>
      </c>
      <c r="G20" s="149">
        <v>45704.565999999992</v>
      </c>
      <c r="I20" s="147">
        <f t="shared" si="7"/>
        <v>2023</v>
      </c>
      <c r="J20" s="150">
        <f t="shared" si="8"/>
        <v>0.11600739133256543</v>
      </c>
      <c r="K20" s="150">
        <f t="shared" si="9"/>
        <v>8.8426870603240948E-2</v>
      </c>
      <c r="L20" s="150">
        <f t="shared" si="10"/>
        <v>3.2194349716528903E-2</v>
      </c>
      <c r="M20" s="150">
        <f t="shared" si="11"/>
        <v>4.0103243667203081E-2</v>
      </c>
      <c r="N20" s="150">
        <f t="shared" si="12"/>
        <v>0.16279069767441867</v>
      </c>
      <c r="O20" s="150">
        <f t="shared" si="13"/>
        <v>0.10144308850611217</v>
      </c>
      <c r="Q20" s="147">
        <f t="shared" si="1"/>
        <v>2023</v>
      </c>
      <c r="R20" s="148">
        <f t="shared" si="2"/>
        <v>0.27352315302589247</v>
      </c>
      <c r="S20" s="148">
        <f t="shared" si="3"/>
        <v>9.0740846330320701E-2</v>
      </c>
      <c r="T20" s="148">
        <f t="shared" si="4"/>
        <v>0.20488664086647274</v>
      </c>
      <c r="U20" s="148">
        <f t="shared" si="5"/>
        <v>0.10265457941335666</v>
      </c>
      <c r="V20" s="148">
        <f t="shared" si="6"/>
        <v>0.32819478036395755</v>
      </c>
      <c r="W20" s="75"/>
    </row>
    <row r="21" spans="1:23">
      <c r="A21" s="92">
        <v>2024</v>
      </c>
      <c r="B21" s="91">
        <v>13635.358</v>
      </c>
      <c r="C21" s="91">
        <v>4475.1019999999999</v>
      </c>
      <c r="D21" s="91">
        <v>9620.3559999999998</v>
      </c>
      <c r="E21" s="91">
        <v>4871.83</v>
      </c>
      <c r="F21" s="91">
        <v>17000</v>
      </c>
      <c r="G21" s="91">
        <v>49602.646000000001</v>
      </c>
      <c r="I21" s="92">
        <f t="shared" si="7"/>
        <v>2024</v>
      </c>
      <c r="J21" s="74">
        <f t="shared" si="8"/>
        <v>9.0718957301653802E-2</v>
      </c>
      <c r="K21" s="74">
        <f t="shared" si="9"/>
        <v>7.904740249672626E-2</v>
      </c>
      <c r="L21" s="74">
        <f t="shared" si="10"/>
        <v>2.7348785354521121E-2</v>
      </c>
      <c r="M21" s="74">
        <f t="shared" si="11"/>
        <v>3.8374963206951218E-2</v>
      </c>
      <c r="N21" s="74">
        <f t="shared" si="12"/>
        <v>0.1333333333333333</v>
      </c>
      <c r="O21" s="74">
        <f t="shared" si="13"/>
        <v>8.5288633962742555E-2</v>
      </c>
      <c r="Q21" s="92">
        <f t="shared" si="1"/>
        <v>2024</v>
      </c>
      <c r="R21" s="74">
        <f t="shared" si="2"/>
        <v>0.27489174670238359</v>
      </c>
      <c r="S21" s="74">
        <f t="shared" si="3"/>
        <v>9.0219017751593328E-2</v>
      </c>
      <c r="T21" s="74">
        <f t="shared" si="4"/>
        <v>0.19394844379874412</v>
      </c>
      <c r="U21" s="74">
        <f t="shared" si="5"/>
        <v>9.8217139464697109E-2</v>
      </c>
      <c r="V21" s="74">
        <f t="shared" si="6"/>
        <v>0.34272365228258184</v>
      </c>
      <c r="W21" s="75"/>
    </row>
    <row r="22" spans="1:23">
      <c r="A22" s="13"/>
      <c r="B22" s="18"/>
      <c r="C22" s="18"/>
      <c r="D22" s="18"/>
      <c r="E22" s="18"/>
      <c r="F22" s="18"/>
      <c r="G22" s="18"/>
      <c r="W22" s="75"/>
    </row>
    <row r="23" spans="1:23">
      <c r="A23" s="271" t="s">
        <v>88</v>
      </c>
      <c r="B23" s="272">
        <f>AVERAGE(B$7:B$21)</f>
        <v>9948.4695333333329</v>
      </c>
      <c r="C23" s="272">
        <f t="shared" ref="C23:G23" si="14">AVERAGE(C$7:C$21)</f>
        <v>3294.3239333333336</v>
      </c>
      <c r="D23" s="272">
        <f t="shared" si="14"/>
        <v>8420.3272666666671</v>
      </c>
      <c r="E23" s="272">
        <f t="shared" si="14"/>
        <v>3969.8112666666666</v>
      </c>
      <c r="F23" s="272">
        <f t="shared" si="14"/>
        <v>9814.4666666666672</v>
      </c>
      <c r="G23" s="272">
        <f t="shared" si="14"/>
        <v>35447.398666666668</v>
      </c>
      <c r="L23" s="31"/>
      <c r="Q23" s="275" t="s">
        <v>88</v>
      </c>
      <c r="R23" s="276">
        <f>AVERAGE(R7:R21)</f>
        <v>0.28127269576552905</v>
      </c>
      <c r="S23" s="276">
        <f>AVERAGE(S7:S21)</f>
        <v>9.3617927862191183E-2</v>
      </c>
      <c r="T23" s="276">
        <f>AVERAGE(T7:T21)</f>
        <v>0.24279570224959804</v>
      </c>
      <c r="U23" s="276">
        <f>AVERAGE(U7:U21)</f>
        <v>0.1146464736704652</v>
      </c>
      <c r="V23" s="276">
        <f>AVERAGE(V7:V21)</f>
        <v>0.26766720045221659</v>
      </c>
      <c r="W23" s="75"/>
    </row>
    <row r="24" spans="1:23">
      <c r="A24" s="271" t="s">
        <v>109</v>
      </c>
      <c r="B24" s="273">
        <f>B21/B20-1</f>
        <v>9.0718957301653802E-2</v>
      </c>
      <c r="C24" s="273">
        <f t="shared" ref="C24:G24" si="15">C21/C20-1</f>
        <v>7.904740249672626E-2</v>
      </c>
      <c r="D24" s="273">
        <f t="shared" si="15"/>
        <v>2.7348785354521121E-2</v>
      </c>
      <c r="E24" s="273">
        <f t="shared" si="15"/>
        <v>3.8374963206951218E-2</v>
      </c>
      <c r="F24" s="273">
        <f t="shared" si="15"/>
        <v>0.1333333333333333</v>
      </c>
      <c r="G24" s="273">
        <f t="shared" si="15"/>
        <v>8.5288633962742555E-2</v>
      </c>
      <c r="L24" s="31"/>
      <c r="Q24" s="275" t="s">
        <v>109</v>
      </c>
      <c r="R24" s="276">
        <f>R21-R20</f>
        <v>1.3685936764911144E-3</v>
      </c>
      <c r="S24" s="276">
        <f>S21-S20</f>
        <v>-5.2182857872737354E-4</v>
      </c>
      <c r="T24" s="276">
        <f>T21-T20</f>
        <v>-1.0938197067728611E-2</v>
      </c>
      <c r="U24" s="276">
        <f>U21-U20</f>
        <v>-4.437439948659555E-3</v>
      </c>
      <c r="V24" s="276">
        <f>V21-V20</f>
        <v>1.4528871918624287E-2</v>
      </c>
      <c r="W24" s="75"/>
    </row>
    <row r="25" spans="1:23">
      <c r="A25" s="274" t="s">
        <v>402</v>
      </c>
      <c r="B25" s="273">
        <f>((B21/B16)^(1/5))-1</f>
        <v>4.2051432293604529E-2</v>
      </c>
      <c r="C25" s="273">
        <f t="shared" ref="C25:G25" si="16">((C21/C16)^(1/5))-1</f>
        <v>4.6409726484367031E-2</v>
      </c>
      <c r="D25" s="273">
        <f t="shared" si="16"/>
        <v>5.8353700508233519E-3</v>
      </c>
      <c r="E25" s="273">
        <f t="shared" si="16"/>
        <v>3.005973244272897E-2</v>
      </c>
      <c r="F25" s="273">
        <f t="shared" si="16"/>
        <v>9.1980525347674202E-2</v>
      </c>
      <c r="G25" s="273">
        <f t="shared" si="16"/>
        <v>4.8417951239139612E-2</v>
      </c>
      <c r="I25" s="35"/>
      <c r="J25" s="75"/>
      <c r="K25" s="75"/>
      <c r="L25" s="314"/>
      <c r="M25" s="75"/>
      <c r="N25" s="75"/>
      <c r="O25" s="75"/>
      <c r="Q25" s="35"/>
      <c r="R25" s="75"/>
    </row>
    <row r="26" spans="1:23">
      <c r="A26" s="274" t="s">
        <v>403</v>
      </c>
      <c r="B26" s="273">
        <f>((B21/B11)^(1/10))-1</f>
        <v>4.5283261821217557E-2</v>
      </c>
      <c r="C26" s="273">
        <f t="shared" ref="C26:G26" si="17">((C21/C11)^(1/10))-1</f>
        <v>4.3614107905095123E-2</v>
      </c>
      <c r="D26" s="273">
        <f t="shared" si="17"/>
        <v>1.9507336309034562E-2</v>
      </c>
      <c r="E26" s="273">
        <f t="shared" si="17"/>
        <v>3.0359176579617619E-2</v>
      </c>
      <c r="F26" s="273">
        <f t="shared" si="17"/>
        <v>8.8329061267373055E-2</v>
      </c>
      <c r="G26" s="273">
        <f t="shared" si="17"/>
        <v>4.9794776504354266E-2</v>
      </c>
      <c r="I26" s="35"/>
      <c r="J26" s="75"/>
      <c r="K26" s="75"/>
      <c r="L26" s="314"/>
      <c r="M26" s="75"/>
      <c r="N26" s="75"/>
      <c r="O26" s="75"/>
      <c r="Q26" s="35"/>
      <c r="R26" s="75"/>
    </row>
    <row r="27" spans="1:23">
      <c r="A27" s="35"/>
      <c r="B27" s="75"/>
      <c r="C27" s="75"/>
      <c r="D27" s="75"/>
      <c r="E27" s="75"/>
      <c r="F27" s="75"/>
      <c r="G27" s="75"/>
      <c r="I27" s="35"/>
      <c r="J27" s="75"/>
      <c r="K27" s="75"/>
      <c r="L27" s="314"/>
      <c r="M27" s="75"/>
      <c r="N27" s="75"/>
      <c r="O27" s="75"/>
      <c r="Q27" s="35"/>
      <c r="R27" s="75"/>
    </row>
    <row r="28" spans="1:23" s="127" customFormat="1" ht="11.25">
      <c r="A28" s="117" t="s">
        <v>97</v>
      </c>
      <c r="B28" s="117"/>
      <c r="C28" s="117"/>
      <c r="D28" s="117"/>
      <c r="E28" s="117"/>
      <c r="F28" s="117"/>
      <c r="G28" s="117"/>
      <c r="L28" s="195"/>
      <c r="T28" s="384"/>
    </row>
    <row r="29" spans="1:23" s="127" customFormat="1" ht="11.25">
      <c r="A29" s="131" t="s">
        <v>471</v>
      </c>
      <c r="B29" s="133"/>
      <c r="C29" s="133"/>
      <c r="D29" s="133"/>
      <c r="E29" s="133"/>
      <c r="F29" s="133"/>
      <c r="G29" s="133"/>
      <c r="L29" s="195"/>
    </row>
    <row r="30" spans="1:23">
      <c r="A30" s="117"/>
    </row>
    <row r="31" spans="1:23">
      <c r="A31" s="117"/>
    </row>
  </sheetData>
  <hyperlinks>
    <hyperlink ref="A1" location="Contents!B3" display="Return to the Table of Contents" xr:uid="{042E0475-441F-4BD1-92E2-B3805D4F999A}"/>
  </hyperlinks>
  <pageMargins left="0.7" right="0.7" top="0.75" bottom="0.75" header="0.3" footer="0.3"/>
  <pageSetup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90"/>
  <dimension ref="A1:N30"/>
  <sheetViews>
    <sheetView showGridLines="0" workbookViewId="0">
      <selection activeCell="A3" sqref="A3"/>
    </sheetView>
  </sheetViews>
  <sheetFormatPr defaultColWidth="9" defaultRowHeight="12.75"/>
  <cols>
    <col min="1" max="1" width="10.875" style="30" customWidth="1"/>
    <col min="2" max="4" width="10.625" style="30" customWidth="1"/>
    <col min="5" max="5" width="2.625" style="30" customWidth="1"/>
    <col min="6" max="6" width="10.875" style="30" customWidth="1"/>
    <col min="7" max="8" width="10.625" style="30" customWidth="1"/>
    <col min="9" max="9" width="10.625" style="1" customWidth="1"/>
    <col min="10" max="10" width="2.625" style="1" customWidth="1"/>
    <col min="11" max="11" width="10.875" style="1" customWidth="1"/>
    <col min="12" max="13" width="10.625" style="1" customWidth="1"/>
    <col min="14" max="14" width="2.625" style="1" customWidth="1"/>
    <col min="15" max="16384" width="9" style="1"/>
  </cols>
  <sheetData>
    <row r="1" spans="1:14">
      <c r="A1" s="12" t="s">
        <v>48</v>
      </c>
    </row>
    <row r="2" spans="1:14">
      <c r="A2" s="12"/>
    </row>
    <row r="3" spans="1:14" s="4" customFormat="1">
      <c r="A3" s="26" t="s">
        <v>332</v>
      </c>
      <c r="B3" s="40"/>
      <c r="C3" s="40"/>
      <c r="F3" s="40"/>
      <c r="G3" s="40"/>
      <c r="H3" s="40"/>
    </row>
    <row r="4" spans="1:14" s="4" customFormat="1">
      <c r="A4" s="26"/>
      <c r="B4" s="40"/>
      <c r="C4" s="40"/>
      <c r="F4" s="40"/>
      <c r="G4" s="40"/>
      <c r="H4" s="40"/>
    </row>
    <row r="5" spans="1:14">
      <c r="A5" s="1"/>
      <c r="B5" s="1"/>
      <c r="C5" s="1"/>
      <c r="D5" s="1"/>
      <c r="E5" s="1"/>
      <c r="F5" s="1"/>
      <c r="G5" s="1"/>
      <c r="H5" s="1"/>
    </row>
    <row r="6" spans="1:14" s="7" customFormat="1" ht="25.5">
      <c r="A6" s="372" t="s">
        <v>415</v>
      </c>
      <c r="B6" s="270" t="s">
        <v>69</v>
      </c>
      <c r="C6" s="270" t="s">
        <v>36</v>
      </c>
      <c r="D6" s="270" t="s">
        <v>0</v>
      </c>
      <c r="E6" s="114"/>
      <c r="F6" s="372" t="s">
        <v>416</v>
      </c>
      <c r="G6" s="270" t="s">
        <v>69</v>
      </c>
      <c r="H6" s="270" t="s">
        <v>36</v>
      </c>
      <c r="I6" s="270" t="s">
        <v>0</v>
      </c>
      <c r="J6" s="1"/>
      <c r="K6" s="372" t="s">
        <v>419</v>
      </c>
      <c r="L6" s="270" t="s">
        <v>69</v>
      </c>
      <c r="M6" s="270" t="s">
        <v>36</v>
      </c>
      <c r="N6" s="27"/>
    </row>
    <row r="7" spans="1:14">
      <c r="A7" s="5">
        <v>2010</v>
      </c>
      <c r="B7" s="85">
        <v>2872.2339999999999</v>
      </c>
      <c r="C7" s="85">
        <v>3768.4349999999999</v>
      </c>
      <c r="D7" s="85">
        <v>6640.6689999999999</v>
      </c>
      <c r="E7" s="114"/>
      <c r="F7" s="5"/>
      <c r="G7" s="65"/>
      <c r="H7" s="65"/>
      <c r="I7" s="65"/>
      <c r="K7" s="5">
        <f>A7</f>
        <v>2010</v>
      </c>
      <c r="L7" s="75">
        <f>B7/D7</f>
        <v>0.43252178357331167</v>
      </c>
      <c r="M7" s="75">
        <f>C7/D7</f>
        <v>0.56747821642668839</v>
      </c>
      <c r="N7" s="28"/>
    </row>
    <row r="8" spans="1:14">
      <c r="A8" s="147">
        <v>2011</v>
      </c>
      <c r="B8" s="149">
        <v>2983.768</v>
      </c>
      <c r="C8" s="149">
        <v>3790.3040000000001</v>
      </c>
      <c r="D8" s="149">
        <v>6774.0720000000001</v>
      </c>
      <c r="E8" s="114"/>
      <c r="F8" s="147">
        <f>A8</f>
        <v>2011</v>
      </c>
      <c r="G8" s="150">
        <f>B8/B7-1</f>
        <v>3.8831794345446813E-2</v>
      </c>
      <c r="H8" s="150">
        <f>C8/C7-1</f>
        <v>5.8032047786416019E-3</v>
      </c>
      <c r="I8" s="150">
        <f>D8/D7-1</f>
        <v>2.0088789246986982E-2</v>
      </c>
      <c r="K8" s="147">
        <f t="shared" ref="K8:K21" si="0">A8</f>
        <v>2011</v>
      </c>
      <c r="L8" s="148">
        <f t="shared" ref="L8:L21" si="1">B8/D8</f>
        <v>0.44046889374662684</v>
      </c>
      <c r="M8" s="148">
        <f t="shared" ref="M8:M21" si="2">C8/D8</f>
        <v>0.55953110625337321</v>
      </c>
      <c r="N8" s="28"/>
    </row>
    <row r="9" spans="1:14">
      <c r="A9" s="5">
        <v>2012</v>
      </c>
      <c r="B9" s="85">
        <v>3055.3539999999998</v>
      </c>
      <c r="C9" s="85">
        <v>4240.4110000000001</v>
      </c>
      <c r="D9" s="85">
        <v>7295.7650000000003</v>
      </c>
      <c r="E9" s="114"/>
      <c r="F9" s="5">
        <f t="shared" ref="F9:F21" si="3">A9</f>
        <v>2012</v>
      </c>
      <c r="G9" s="68">
        <f t="shared" ref="G9:G21" si="4">B9/B8-1</f>
        <v>2.3991811695815324E-2</v>
      </c>
      <c r="H9" s="68">
        <f t="shared" ref="H9:I21" si="5">C9/C8-1</f>
        <v>0.11875221618107679</v>
      </c>
      <c r="I9" s="68">
        <f t="shared" si="5"/>
        <v>7.7013205646470961E-2</v>
      </c>
      <c r="K9" s="5">
        <f t="shared" si="0"/>
        <v>2012</v>
      </c>
      <c r="L9" s="75">
        <f>B9/D9</f>
        <v>0.41878459626920544</v>
      </c>
      <c r="M9" s="75">
        <f t="shared" si="2"/>
        <v>0.5812154037307945</v>
      </c>
      <c r="N9" s="41"/>
    </row>
    <row r="10" spans="1:14">
      <c r="A10" s="147">
        <v>2013</v>
      </c>
      <c r="B10" s="149">
        <v>3451.3359999999998</v>
      </c>
      <c r="C10" s="149">
        <v>5005.7560000000003</v>
      </c>
      <c r="D10" s="149">
        <v>8457.0920000000006</v>
      </c>
      <c r="E10" s="114"/>
      <c r="F10" s="147">
        <f t="shared" si="3"/>
        <v>2013</v>
      </c>
      <c r="G10" s="150">
        <f t="shared" si="4"/>
        <v>0.12960265815352323</v>
      </c>
      <c r="H10" s="150">
        <f t="shared" si="5"/>
        <v>0.18048840077058581</v>
      </c>
      <c r="I10" s="150">
        <f t="shared" si="5"/>
        <v>0.15917823559284061</v>
      </c>
      <c r="K10" s="147">
        <f t="shared" si="0"/>
        <v>2013</v>
      </c>
      <c r="L10" s="148">
        <f t="shared" si="1"/>
        <v>0.40809961627471941</v>
      </c>
      <c r="M10" s="148">
        <f>C10/D10</f>
        <v>0.59190038372528053</v>
      </c>
      <c r="N10" s="41"/>
    </row>
    <row r="11" spans="1:14">
      <c r="A11" s="5">
        <v>2014</v>
      </c>
      <c r="B11" s="85">
        <v>3463.5509999999999</v>
      </c>
      <c r="C11" s="85">
        <v>5292.8689999999997</v>
      </c>
      <c r="D11" s="85">
        <v>8756.42</v>
      </c>
      <c r="E11" s="114"/>
      <c r="F11" s="5">
        <f t="shared" si="3"/>
        <v>2014</v>
      </c>
      <c r="G11" s="68">
        <f t="shared" si="4"/>
        <v>3.5392091642192369E-3</v>
      </c>
      <c r="H11" s="68">
        <f t="shared" si="5"/>
        <v>5.7356571115331878E-2</v>
      </c>
      <c r="I11" s="68">
        <f t="shared" si="5"/>
        <v>3.5393726354165267E-2</v>
      </c>
      <c r="K11" s="5">
        <f t="shared" si="0"/>
        <v>2014</v>
      </c>
      <c r="L11" s="75">
        <f>B11/D11</f>
        <v>0.39554418358187476</v>
      </c>
      <c r="M11" s="75">
        <f t="shared" si="2"/>
        <v>0.60445581641812518</v>
      </c>
      <c r="N11" s="41"/>
    </row>
    <row r="12" spans="1:14">
      <c r="A12" s="147">
        <v>2015</v>
      </c>
      <c r="B12" s="149">
        <v>3436.3159999999998</v>
      </c>
      <c r="C12" s="149">
        <v>5249.6819999999998</v>
      </c>
      <c r="D12" s="149">
        <v>8685.9979999999996</v>
      </c>
      <c r="E12" s="114"/>
      <c r="F12" s="147">
        <f t="shared" si="3"/>
        <v>2015</v>
      </c>
      <c r="G12" s="150">
        <f t="shared" si="4"/>
        <v>-7.8633171562942916E-3</v>
      </c>
      <c r="H12" s="150">
        <f t="shared" si="5"/>
        <v>-8.159468900514999E-3</v>
      </c>
      <c r="I12" s="150">
        <f t="shared" si="5"/>
        <v>-8.0423278006308552E-3</v>
      </c>
      <c r="K12" s="147">
        <f t="shared" si="0"/>
        <v>2015</v>
      </c>
      <c r="L12" s="148">
        <f t="shared" si="1"/>
        <v>0.39561556426791716</v>
      </c>
      <c r="M12" s="148">
        <f t="shared" si="2"/>
        <v>0.60438443573208278</v>
      </c>
      <c r="N12" s="41"/>
    </row>
    <row r="13" spans="1:14">
      <c r="A13" s="5">
        <v>2016</v>
      </c>
      <c r="B13" s="85">
        <v>3469.4859999999999</v>
      </c>
      <c r="C13" s="85">
        <v>5640.5659999999998</v>
      </c>
      <c r="D13" s="85">
        <v>9110.0519999999997</v>
      </c>
      <c r="E13" s="114"/>
      <c r="F13" s="5">
        <f t="shared" si="3"/>
        <v>2016</v>
      </c>
      <c r="G13" s="68">
        <f t="shared" si="4"/>
        <v>9.6527793136602646E-3</v>
      </c>
      <c r="H13" s="68">
        <f t="shared" si="5"/>
        <v>7.4458605302187841E-2</v>
      </c>
      <c r="I13" s="68">
        <f t="shared" si="5"/>
        <v>4.8820411885888149E-2</v>
      </c>
      <c r="K13" s="5">
        <f t="shared" si="0"/>
        <v>2016</v>
      </c>
      <c r="L13" s="75">
        <f t="shared" si="1"/>
        <v>0.38084151440628439</v>
      </c>
      <c r="M13" s="75">
        <f t="shared" si="2"/>
        <v>0.61915848559371556</v>
      </c>
      <c r="N13" s="30"/>
    </row>
    <row r="14" spans="1:14">
      <c r="A14" s="147">
        <v>2017</v>
      </c>
      <c r="B14" s="149">
        <v>3516.0390000000002</v>
      </c>
      <c r="C14" s="149">
        <v>6540.6270000000004</v>
      </c>
      <c r="D14" s="149">
        <v>10056.665999999999</v>
      </c>
      <c r="E14" s="114"/>
      <c r="F14" s="147">
        <f t="shared" si="3"/>
        <v>2017</v>
      </c>
      <c r="G14" s="150">
        <f t="shared" si="4"/>
        <v>1.3417837685467005E-2</v>
      </c>
      <c r="H14" s="150">
        <f t="shared" si="5"/>
        <v>0.15956927017607825</v>
      </c>
      <c r="I14" s="150">
        <f t="shared" si="5"/>
        <v>0.10390873729370576</v>
      </c>
      <c r="K14" s="147">
        <f t="shared" si="0"/>
        <v>2017</v>
      </c>
      <c r="L14" s="148">
        <f t="shared" si="1"/>
        <v>0.34962272785036319</v>
      </c>
      <c r="M14" s="148">
        <f t="shared" si="2"/>
        <v>0.65037727214963692</v>
      </c>
      <c r="N14" s="30"/>
    </row>
    <row r="15" spans="1:14">
      <c r="A15" s="5">
        <v>2018</v>
      </c>
      <c r="B15" s="85">
        <v>3532.2570000000001</v>
      </c>
      <c r="C15" s="85">
        <v>6200.1</v>
      </c>
      <c r="D15" s="85">
        <v>9732.357</v>
      </c>
      <c r="E15" s="114"/>
      <c r="F15" s="5">
        <f t="shared" si="3"/>
        <v>2018</v>
      </c>
      <c r="G15" s="68">
        <f t="shared" si="4"/>
        <v>4.6125768229532405E-3</v>
      </c>
      <c r="H15" s="68">
        <f t="shared" si="5"/>
        <v>-5.2063357228596008E-2</v>
      </c>
      <c r="I15" s="68">
        <f t="shared" si="5"/>
        <v>-3.2248162562026006E-2</v>
      </c>
      <c r="K15" s="5">
        <f t="shared" si="0"/>
        <v>2018</v>
      </c>
      <c r="L15" s="75">
        <f t="shared" si="1"/>
        <v>0.36293952225550297</v>
      </c>
      <c r="M15" s="75">
        <f t="shared" si="2"/>
        <v>0.63706047774449703</v>
      </c>
      <c r="N15" s="41"/>
    </row>
    <row r="16" spans="1:14">
      <c r="A16" s="147">
        <v>2019</v>
      </c>
      <c r="B16" s="149">
        <v>3670.5830000000001</v>
      </c>
      <c r="C16" s="149">
        <v>7426.8050000000003</v>
      </c>
      <c r="D16" s="149">
        <v>11097.388000000001</v>
      </c>
      <c r="E16" s="114"/>
      <c r="F16" s="147">
        <f t="shared" si="3"/>
        <v>2019</v>
      </c>
      <c r="G16" s="150">
        <f t="shared" si="4"/>
        <v>3.9160797190011865E-2</v>
      </c>
      <c r="H16" s="150">
        <f t="shared" si="5"/>
        <v>0.19785245399267759</v>
      </c>
      <c r="I16" s="150">
        <f t="shared" si="5"/>
        <v>0.14025697988678387</v>
      </c>
      <c r="K16" s="147">
        <f t="shared" si="0"/>
        <v>2019</v>
      </c>
      <c r="L16" s="148">
        <f t="shared" si="1"/>
        <v>0.33076098627893336</v>
      </c>
      <c r="M16" s="148">
        <f t="shared" si="2"/>
        <v>0.66923901372106664</v>
      </c>
      <c r="N16" s="41"/>
    </row>
    <row r="17" spans="1:14">
      <c r="A17" s="5">
        <v>2020</v>
      </c>
      <c r="B17" s="85">
        <v>3665.8939999999998</v>
      </c>
      <c r="C17" s="85">
        <v>8413.1659999999993</v>
      </c>
      <c r="D17" s="85">
        <v>12079.06</v>
      </c>
      <c r="E17" s="114"/>
      <c r="F17" s="5">
        <f t="shared" si="3"/>
        <v>2020</v>
      </c>
      <c r="G17" s="68">
        <f t="shared" si="4"/>
        <v>-1.2774537450863654E-3</v>
      </c>
      <c r="H17" s="68">
        <f t="shared" si="5"/>
        <v>0.13281094629521029</v>
      </c>
      <c r="I17" s="68">
        <f t="shared" si="5"/>
        <v>8.8459734849317462E-2</v>
      </c>
      <c r="K17" s="5">
        <f t="shared" si="0"/>
        <v>2020</v>
      </c>
      <c r="L17" s="75">
        <f t="shared" si="1"/>
        <v>0.30349166243068582</v>
      </c>
      <c r="M17" s="75">
        <f t="shared" si="2"/>
        <v>0.69650833756931418</v>
      </c>
      <c r="N17" s="41"/>
    </row>
    <row r="18" spans="1:14">
      <c r="A18" s="147">
        <v>2021</v>
      </c>
      <c r="B18" s="149">
        <v>3713.9659999999999</v>
      </c>
      <c r="C18" s="149">
        <v>9489.1540000000005</v>
      </c>
      <c r="D18" s="149">
        <v>13203.12</v>
      </c>
      <c r="E18" s="114"/>
      <c r="F18" s="147">
        <f t="shared" si="3"/>
        <v>2021</v>
      </c>
      <c r="G18" s="150">
        <f t="shared" si="4"/>
        <v>1.3113308786342426E-2</v>
      </c>
      <c r="H18" s="150">
        <f t="shared" si="5"/>
        <v>0.12789335192007401</v>
      </c>
      <c r="I18" s="150">
        <f t="shared" si="5"/>
        <v>9.3058565815552052E-2</v>
      </c>
      <c r="K18" s="147">
        <f t="shared" si="0"/>
        <v>2021</v>
      </c>
      <c r="L18" s="148">
        <f t="shared" si="1"/>
        <v>0.28129457279794473</v>
      </c>
      <c r="M18" s="148">
        <f t="shared" si="2"/>
        <v>0.71870542720205521</v>
      </c>
      <c r="N18" s="41"/>
    </row>
    <row r="19" spans="1:14">
      <c r="A19" s="5">
        <v>2022</v>
      </c>
      <c r="B19" s="85">
        <v>3224.797</v>
      </c>
      <c r="C19" s="85">
        <v>7976.9719999999998</v>
      </c>
      <c r="D19" s="85">
        <v>11201.769</v>
      </c>
      <c r="E19" s="114"/>
      <c r="F19" s="5">
        <f t="shared" si="3"/>
        <v>2022</v>
      </c>
      <c r="G19" s="68">
        <f t="shared" si="4"/>
        <v>-0.13171068340420988</v>
      </c>
      <c r="H19" s="68">
        <f t="shared" si="5"/>
        <v>-0.15935899027458089</v>
      </c>
      <c r="I19" s="68">
        <f t="shared" si="5"/>
        <v>-0.15158167160489344</v>
      </c>
      <c r="K19" s="5">
        <f t="shared" si="0"/>
        <v>2022</v>
      </c>
      <c r="L19" s="75">
        <f t="shared" si="1"/>
        <v>0.28788283350602928</v>
      </c>
      <c r="M19" s="75">
        <f t="shared" si="2"/>
        <v>0.71211716649397072</v>
      </c>
      <c r="N19" s="41"/>
    </row>
    <row r="20" spans="1:14">
      <c r="A20" s="147">
        <v>2023</v>
      </c>
      <c r="B20" s="149">
        <v>3269.317</v>
      </c>
      <c r="C20" s="149">
        <v>9231.94</v>
      </c>
      <c r="D20" s="149">
        <v>12501.257</v>
      </c>
      <c r="E20" s="114"/>
      <c r="F20" s="147">
        <f t="shared" si="3"/>
        <v>2023</v>
      </c>
      <c r="G20" s="150">
        <f t="shared" si="4"/>
        <v>1.3805520161424001E-2</v>
      </c>
      <c r="H20" s="150">
        <f t="shared" si="5"/>
        <v>0.15732385672157312</v>
      </c>
      <c r="I20" s="150">
        <f t="shared" si="5"/>
        <v>0.11600739133256543</v>
      </c>
      <c r="K20" s="147">
        <f t="shared" si="0"/>
        <v>2023</v>
      </c>
      <c r="L20" s="148">
        <f t="shared" si="1"/>
        <v>0.26151906164316119</v>
      </c>
      <c r="M20" s="148">
        <f t="shared" si="2"/>
        <v>0.73848093835683892</v>
      </c>
      <c r="N20" s="41"/>
    </row>
    <row r="21" spans="1:14">
      <c r="A21" s="92">
        <v>2024</v>
      </c>
      <c r="B21" s="91">
        <v>3213.328</v>
      </c>
      <c r="C21" s="91">
        <v>10422.030000000001</v>
      </c>
      <c r="D21" s="91">
        <v>13635.358</v>
      </c>
      <c r="E21" s="114"/>
      <c r="F21" s="92">
        <f t="shared" si="3"/>
        <v>2024</v>
      </c>
      <c r="G21" s="74">
        <f t="shared" si="4"/>
        <v>-1.7125595346061617E-2</v>
      </c>
      <c r="H21" s="74">
        <f t="shared" si="5"/>
        <v>0.12891006657322301</v>
      </c>
      <c r="I21" s="74">
        <f t="shared" si="5"/>
        <v>9.0718957301653802E-2</v>
      </c>
      <c r="K21" s="92">
        <f t="shared" si="0"/>
        <v>2024</v>
      </c>
      <c r="L21" s="74">
        <f t="shared" si="1"/>
        <v>0.23566143257844788</v>
      </c>
      <c r="M21" s="74">
        <f t="shared" si="2"/>
        <v>0.76433856742155215</v>
      </c>
      <c r="N21" s="41"/>
    </row>
    <row r="22" spans="1:14">
      <c r="A22" s="13"/>
      <c r="B22" s="18"/>
      <c r="C22" s="18"/>
      <c r="D22" s="18"/>
      <c r="E22" s="114"/>
      <c r="F22" s="42"/>
      <c r="G22" s="37"/>
      <c r="H22" s="37"/>
      <c r="I22" s="37"/>
      <c r="K22" s="30"/>
      <c r="L22" s="33"/>
      <c r="M22" s="33"/>
      <c r="N22" s="41"/>
    </row>
    <row r="23" spans="1:14">
      <c r="A23" s="271" t="s">
        <v>88</v>
      </c>
      <c r="B23" s="272">
        <f>AVERAGE(B$7:B$21)</f>
        <v>3369.2150666666666</v>
      </c>
      <c r="C23" s="272">
        <f>AVERAGE(C$7:C$21)</f>
        <v>6579.2544666666663</v>
      </c>
      <c r="D23" s="272">
        <f>AVERAGE(D$7:D$21)</f>
        <v>9948.4695333333329</v>
      </c>
      <c r="E23" s="114"/>
      <c r="J23" s="41"/>
      <c r="K23" s="275" t="s">
        <v>88</v>
      </c>
      <c r="L23" s="273">
        <f>AVERAGE(L$7:L$21)</f>
        <v>0.35233659676406731</v>
      </c>
      <c r="M23" s="273">
        <f>AVERAGE(M$7:M$21)</f>
        <v>0.64766340323593286</v>
      </c>
      <c r="N23" s="41"/>
    </row>
    <row r="24" spans="1:14">
      <c r="A24" s="271" t="s">
        <v>109</v>
      </c>
      <c r="B24" s="273">
        <f>B21/B20-1</f>
        <v>-1.7125595346061617E-2</v>
      </c>
      <c r="C24" s="273">
        <f>C21/C20-1</f>
        <v>0.12891006657322301</v>
      </c>
      <c r="D24" s="273">
        <f>D21/D20-1</f>
        <v>9.0718957301653802E-2</v>
      </c>
      <c r="E24" s="114"/>
      <c r="J24" s="41"/>
      <c r="K24" s="275" t="s">
        <v>109</v>
      </c>
      <c r="L24" s="273">
        <f>L21-L20</f>
        <v>-2.5857629064713311E-2</v>
      </c>
      <c r="M24" s="273">
        <f>M21-M20</f>
        <v>2.5857629064713228E-2</v>
      </c>
      <c r="N24" s="41"/>
    </row>
    <row r="25" spans="1:14">
      <c r="A25" s="274" t="s">
        <v>402</v>
      </c>
      <c r="B25" s="273">
        <f>((B21/B16)^(1/5))-1</f>
        <v>-2.6257777475391042E-2</v>
      </c>
      <c r="C25" s="273">
        <f>((C21/C16)^(1/5))-1</f>
        <v>7.0114033804306475E-2</v>
      </c>
      <c r="D25" s="273">
        <f>((D21/D16)^(1/5))-1</f>
        <v>4.2051432293604529E-2</v>
      </c>
      <c r="E25" s="114"/>
      <c r="F25" s="35"/>
      <c r="G25" s="75"/>
      <c r="H25" s="75"/>
      <c r="I25" s="75"/>
      <c r="J25" s="30"/>
      <c r="K25" s="5"/>
      <c r="L25" s="104"/>
      <c r="M25" s="104"/>
      <c r="N25" s="30"/>
    </row>
    <row r="26" spans="1:14">
      <c r="A26" s="274" t="s">
        <v>403</v>
      </c>
      <c r="B26" s="273">
        <f>((B21/B11)^(1/10))-1</f>
        <v>-7.4706750577134828E-3</v>
      </c>
      <c r="C26" s="273">
        <f>((C21/C11)^(1/10))-1</f>
        <v>7.0104320173710599E-2</v>
      </c>
      <c r="D26" s="273">
        <f>((D21/D11)^(1/10))-1</f>
        <v>4.5283261821217557E-2</v>
      </c>
      <c r="E26" s="114"/>
      <c r="F26" s="35"/>
      <c r="G26" s="75"/>
      <c r="H26" s="75"/>
      <c r="I26" s="75"/>
      <c r="J26" s="30"/>
      <c r="K26" s="5"/>
      <c r="L26" s="104"/>
      <c r="M26" s="104"/>
      <c r="N26" s="30"/>
    </row>
    <row r="27" spans="1:14">
      <c r="A27" s="274" t="s">
        <v>404</v>
      </c>
      <c r="B27" s="273">
        <f>B21/'4-01'!$G$21</f>
        <v>6.4781382831875539E-2</v>
      </c>
      <c r="C27" s="273">
        <f>C21/'4-01'!$G$21</f>
        <v>0.21011036387050805</v>
      </c>
      <c r="D27" s="273">
        <f>D21/'4-01'!$G$21</f>
        <v>0.27489174670238359</v>
      </c>
      <c r="E27" s="114"/>
      <c r="F27" s="35"/>
      <c r="G27" s="75"/>
      <c r="H27" s="75"/>
      <c r="I27" s="75"/>
      <c r="J27" s="30"/>
      <c r="K27" s="5"/>
      <c r="L27" s="104"/>
      <c r="M27" s="104"/>
      <c r="N27" s="30"/>
    </row>
    <row r="28" spans="1:14">
      <c r="A28" s="35"/>
      <c r="B28" s="75"/>
      <c r="C28" s="75"/>
      <c r="D28" s="75"/>
      <c r="E28" s="104"/>
      <c r="F28" s="35"/>
      <c r="G28" s="75"/>
      <c r="H28" s="75"/>
      <c r="I28" s="75"/>
      <c r="J28" s="30"/>
      <c r="K28" s="5"/>
      <c r="L28" s="104"/>
      <c r="M28" s="104"/>
      <c r="N28" s="30"/>
    </row>
    <row r="29" spans="1:14" s="127" customFormat="1" ht="11.25">
      <c r="A29" s="71" t="s">
        <v>97</v>
      </c>
      <c r="B29" s="71"/>
      <c r="C29" s="71"/>
      <c r="D29" s="71"/>
      <c r="E29" s="82"/>
      <c r="F29" s="82"/>
      <c r="G29" s="397"/>
      <c r="H29" s="397"/>
    </row>
    <row r="30" spans="1:14" s="127" customFormat="1" ht="11.25">
      <c r="A30" s="117" t="s">
        <v>333</v>
      </c>
      <c r="B30" s="117"/>
      <c r="C30" s="117"/>
      <c r="D30" s="117"/>
      <c r="E30" s="146"/>
      <c r="F30" s="146"/>
      <c r="G30" s="146"/>
      <c r="H30" s="146"/>
    </row>
  </sheetData>
  <mergeCells count="1">
    <mergeCell ref="G29:H29"/>
  </mergeCells>
  <hyperlinks>
    <hyperlink ref="A1" location="Contents!B3" display="Return to the Table of Contents" xr:uid="{62F1A7AC-417E-47BF-9E90-B7A31329C59E}"/>
  </hyperlinks>
  <pageMargins left="0.7" right="0.7" top="0.75" bottom="0.75" header="0.3" footer="0.3"/>
  <pageSetup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91"/>
  <dimension ref="A1:AB52"/>
  <sheetViews>
    <sheetView showGridLines="0" workbookViewId="0">
      <selection activeCell="A3" sqref="A3"/>
    </sheetView>
  </sheetViews>
  <sheetFormatPr defaultColWidth="9" defaultRowHeight="12.75"/>
  <cols>
    <col min="1" max="1" width="10.875" style="30" customWidth="1"/>
    <col min="2" max="8" width="7.625" style="30" customWidth="1"/>
    <col min="9" max="9" width="2.625" style="1" customWidth="1"/>
    <col min="10" max="10" width="10.875" style="1" customWidth="1"/>
    <col min="11" max="17" width="7.625" style="1" customWidth="1"/>
    <col min="18" max="18" width="2.625" style="1" customWidth="1"/>
    <col min="19" max="19" width="10.875" style="1" customWidth="1"/>
    <col min="20" max="26" width="7.625" style="1" customWidth="1"/>
    <col min="27" max="27" width="2.625" style="1" customWidth="1"/>
    <col min="28" max="28" width="5.625" style="1" customWidth="1"/>
    <col min="29" max="16384" width="9" style="1"/>
  </cols>
  <sheetData>
    <row r="1" spans="1:28">
      <c r="A1" s="12" t="s">
        <v>48</v>
      </c>
    </row>
    <row r="2" spans="1:28">
      <c r="A2" s="12"/>
    </row>
    <row r="3" spans="1:28" s="4" customFormat="1">
      <c r="A3" s="26" t="s">
        <v>337</v>
      </c>
    </row>
    <row r="4" spans="1:28">
      <c r="A4" s="32"/>
      <c r="B4" s="25"/>
      <c r="C4" s="25"/>
      <c r="D4" s="25"/>
      <c r="E4" s="25"/>
      <c r="F4" s="25"/>
      <c r="G4" s="25"/>
      <c r="H4" s="25"/>
    </row>
    <row r="5" spans="1:28">
      <c r="A5" s="32"/>
      <c r="B5" s="25"/>
      <c r="C5" s="25"/>
      <c r="D5" s="25"/>
      <c r="E5" s="25"/>
      <c r="F5" s="25"/>
      <c r="G5" s="25"/>
      <c r="H5" s="25"/>
    </row>
    <row r="6" spans="1:28">
      <c r="A6" s="372" t="s">
        <v>415</v>
      </c>
      <c r="B6" s="270" t="s">
        <v>1</v>
      </c>
      <c r="C6" s="270" t="s">
        <v>2</v>
      </c>
      <c r="D6" s="270" t="s">
        <v>336</v>
      </c>
      <c r="E6" s="270" t="s">
        <v>334</v>
      </c>
      <c r="F6" s="270" t="s">
        <v>335</v>
      </c>
      <c r="G6" s="270" t="s">
        <v>5</v>
      </c>
      <c r="H6" s="270" t="s">
        <v>0</v>
      </c>
      <c r="J6" s="372" t="s">
        <v>416</v>
      </c>
      <c r="K6" s="270" t="str">
        <f>B6</f>
        <v>Equity</v>
      </c>
      <c r="L6" s="270" t="str">
        <f t="shared" ref="L6:Q6" si="0">C6</f>
        <v>Bonds</v>
      </c>
      <c r="M6" s="270" t="str">
        <f t="shared" si="0"/>
        <v>MFs</v>
      </c>
      <c r="N6" s="270" t="str">
        <f t="shared" si="0"/>
        <v>Cash</v>
      </c>
      <c r="O6" s="270" t="str">
        <f t="shared" si="0"/>
        <v>Claims</v>
      </c>
      <c r="P6" s="270" t="str">
        <f t="shared" si="0"/>
        <v>Other</v>
      </c>
      <c r="Q6" s="270" t="str">
        <f t="shared" si="0"/>
        <v>Total</v>
      </c>
      <c r="S6" s="372" t="s">
        <v>416</v>
      </c>
      <c r="T6" s="270" t="str">
        <f t="shared" ref="T6:Y6" si="1">K6</f>
        <v>Equity</v>
      </c>
      <c r="U6" s="270" t="str">
        <f t="shared" si="1"/>
        <v>Bonds</v>
      </c>
      <c r="V6" s="270" t="str">
        <f t="shared" si="1"/>
        <v>MFs</v>
      </c>
      <c r="W6" s="270" t="str">
        <f t="shared" si="1"/>
        <v>Cash</v>
      </c>
      <c r="X6" s="270" t="str">
        <f t="shared" si="1"/>
        <v>Claims</v>
      </c>
      <c r="Y6" s="270" t="str">
        <f t="shared" si="1"/>
        <v>Other</v>
      </c>
      <c r="AB6" s="176" t="s">
        <v>294</v>
      </c>
    </row>
    <row r="7" spans="1:28">
      <c r="A7" s="5">
        <v>2010</v>
      </c>
      <c r="B7" s="85">
        <v>1778.0820000000001</v>
      </c>
      <c r="C7" s="85">
        <v>829.14700000000005</v>
      </c>
      <c r="D7" s="85">
        <v>2220.17</v>
      </c>
      <c r="E7" s="85">
        <v>226.07499999999999</v>
      </c>
      <c r="F7" s="85">
        <v>437.178</v>
      </c>
      <c r="G7" s="85">
        <v>1113.1769999999997</v>
      </c>
      <c r="H7" s="85">
        <v>6603.8289999999997</v>
      </c>
      <c r="S7" s="5">
        <f>A7</f>
        <v>2010</v>
      </c>
      <c r="T7" s="75">
        <f t="shared" ref="T7:T21" si="2">B7/$H7</f>
        <v>0.2692501577493906</v>
      </c>
      <c r="U7" s="75">
        <f t="shared" ref="U7:U21" si="3">C7/$H7</f>
        <v>0.12555549212434181</v>
      </c>
      <c r="V7" s="75">
        <f t="shared" ref="V7:V21" si="4">D7/$H7</f>
        <v>0.33619435027769495</v>
      </c>
      <c r="W7" s="75">
        <f t="shared" ref="W7:W21" si="5">E7/$H7</f>
        <v>3.4233927014161024E-2</v>
      </c>
      <c r="X7" s="75">
        <f t="shared" ref="X7:X21" si="6">F7/$H7</f>
        <v>6.6200684481684799E-2</v>
      </c>
      <c r="Y7" s="75">
        <f t="shared" ref="Y7:Y21" si="7">G7/$H7</f>
        <v>0.16856538835272683</v>
      </c>
      <c r="AB7" s="173">
        <f t="shared" ref="AB7:AB21" si="8">SUM(T7:Y7)</f>
        <v>1</v>
      </c>
    </row>
    <row r="8" spans="1:28">
      <c r="A8" s="147">
        <v>2011</v>
      </c>
      <c r="B8" s="149">
        <v>1680.431</v>
      </c>
      <c r="C8" s="149">
        <v>915.03099999999995</v>
      </c>
      <c r="D8" s="149">
        <v>2199.9580000000001</v>
      </c>
      <c r="E8" s="149">
        <v>252.63300000000001</v>
      </c>
      <c r="F8" s="149">
        <v>497.48599999999999</v>
      </c>
      <c r="G8" s="149">
        <v>1191.5450000000001</v>
      </c>
      <c r="H8" s="149">
        <v>6737.0839999999998</v>
      </c>
      <c r="J8" s="147">
        <f t="shared" ref="J8:J21" si="9">A8</f>
        <v>2011</v>
      </c>
      <c r="K8" s="150">
        <f t="shared" ref="K8:K21" si="10">B8/B7-1</f>
        <v>-5.4919289436595187E-2</v>
      </c>
      <c r="L8" s="150">
        <f t="shared" ref="L8:L21" si="11">C8/C7-1</f>
        <v>0.10358115026647852</v>
      </c>
      <c r="M8" s="150">
        <f t="shared" ref="M8:M21" si="12">D8/D7-1</f>
        <v>-9.103807366102612E-3</v>
      </c>
      <c r="N8" s="150">
        <f t="shared" ref="N8:N21" si="13">E8/E7-1</f>
        <v>0.11747428950569505</v>
      </c>
      <c r="O8" s="150">
        <f t="shared" ref="O8:O21" si="14">F8/F7-1</f>
        <v>0.13794838715580382</v>
      </c>
      <c r="P8" s="150">
        <f t="shared" ref="P8:P21" si="15">G8/G7-1</f>
        <v>7.0400304713446715E-2</v>
      </c>
      <c r="Q8" s="150">
        <f t="shared" ref="Q8:Q21" si="16">H8/H7-1</f>
        <v>2.0178444959734643E-2</v>
      </c>
      <c r="S8" s="147">
        <f t="shared" ref="S8:S21" si="17">J8</f>
        <v>2011</v>
      </c>
      <c r="T8" s="148">
        <f t="shared" si="2"/>
        <v>0.24943002046582766</v>
      </c>
      <c r="U8" s="148">
        <f t="shared" si="3"/>
        <v>0.13582003727428663</v>
      </c>
      <c r="V8" s="148">
        <f t="shared" si="4"/>
        <v>0.32654454063508787</v>
      </c>
      <c r="W8" s="148">
        <f t="shared" si="5"/>
        <v>3.7498864493896771E-2</v>
      </c>
      <c r="X8" s="148">
        <f t="shared" si="6"/>
        <v>7.3842926702413089E-2</v>
      </c>
      <c r="Y8" s="148">
        <f t="shared" si="7"/>
        <v>0.17686361042848806</v>
      </c>
      <c r="AB8" s="173">
        <f t="shared" si="8"/>
        <v>1</v>
      </c>
    </row>
    <row r="9" spans="1:28">
      <c r="A9" s="5">
        <v>2012</v>
      </c>
      <c r="B9" s="85">
        <v>1890.7</v>
      </c>
      <c r="C9" s="85">
        <v>1049.5429999999999</v>
      </c>
      <c r="D9" s="85">
        <v>2481.4870000000001</v>
      </c>
      <c r="E9" s="85">
        <v>225.209</v>
      </c>
      <c r="F9" s="85">
        <v>377.15800000000002</v>
      </c>
      <c r="G9" s="85">
        <v>1234.3969999999999</v>
      </c>
      <c r="H9" s="85">
        <v>7258.4939999999997</v>
      </c>
      <c r="J9" s="5">
        <f t="shared" si="9"/>
        <v>2012</v>
      </c>
      <c r="K9" s="68">
        <f t="shared" si="10"/>
        <v>0.12512801775258842</v>
      </c>
      <c r="L9" s="68">
        <f t="shared" si="11"/>
        <v>0.14700266985490096</v>
      </c>
      <c r="M9" s="68">
        <f t="shared" si="12"/>
        <v>0.12797017033961566</v>
      </c>
      <c r="N9" s="68">
        <f t="shared" si="13"/>
        <v>-0.10855272272426808</v>
      </c>
      <c r="O9" s="68">
        <f t="shared" si="14"/>
        <v>-0.2418721330851521</v>
      </c>
      <c r="P9" s="68">
        <f t="shared" si="15"/>
        <v>3.5963392066602484E-2</v>
      </c>
      <c r="Q9" s="68">
        <f t="shared" si="16"/>
        <v>7.7394017946043059E-2</v>
      </c>
      <c r="S9" s="5">
        <f t="shared" si="17"/>
        <v>2012</v>
      </c>
      <c r="T9" s="75">
        <f t="shared" si="2"/>
        <v>0.26048103091357522</v>
      </c>
      <c r="U9" s="75">
        <f t="shared" si="3"/>
        <v>0.14459514604544688</v>
      </c>
      <c r="V9" s="75">
        <f t="shared" si="4"/>
        <v>0.34187353464782089</v>
      </c>
      <c r="W9" s="75">
        <f t="shared" si="5"/>
        <v>3.1026959586933599E-2</v>
      </c>
      <c r="X9" s="75">
        <f t="shared" si="6"/>
        <v>5.1960916410484052E-2</v>
      </c>
      <c r="Y9" s="75">
        <f t="shared" si="7"/>
        <v>0.17006241239573938</v>
      </c>
      <c r="AB9" s="173">
        <f t="shared" si="8"/>
        <v>1</v>
      </c>
    </row>
    <row r="10" spans="1:28">
      <c r="A10" s="147">
        <v>2013</v>
      </c>
      <c r="B10" s="149">
        <v>2243.7759999999998</v>
      </c>
      <c r="C10" s="149">
        <v>1045.4580000000001</v>
      </c>
      <c r="D10" s="149">
        <v>3006.8870000000002</v>
      </c>
      <c r="E10" s="149">
        <v>247.97499999999999</v>
      </c>
      <c r="F10" s="149">
        <v>591.303</v>
      </c>
      <c r="G10" s="149">
        <v>1284.4909999999991</v>
      </c>
      <c r="H10" s="149">
        <v>8419.89</v>
      </c>
      <c r="J10" s="147">
        <f t="shared" si="9"/>
        <v>2013</v>
      </c>
      <c r="K10" s="150">
        <f t="shared" si="10"/>
        <v>0.18674353414079436</v>
      </c>
      <c r="L10" s="150">
        <f t="shared" si="11"/>
        <v>-3.8921702112251211E-3</v>
      </c>
      <c r="M10" s="150">
        <f t="shared" si="12"/>
        <v>0.21172788735141479</v>
      </c>
      <c r="N10" s="150">
        <f t="shared" si="13"/>
        <v>0.1010883224027459</v>
      </c>
      <c r="O10" s="150">
        <f t="shared" si="14"/>
        <v>0.567785914656457</v>
      </c>
      <c r="P10" s="150">
        <f t="shared" si="15"/>
        <v>4.0581757732722323E-2</v>
      </c>
      <c r="Q10" s="150">
        <f t="shared" si="16"/>
        <v>0.16000509196535817</v>
      </c>
      <c r="S10" s="147">
        <f t="shared" si="17"/>
        <v>2013</v>
      </c>
      <c r="T10" s="148">
        <f t="shared" si="2"/>
        <v>0.26648519161176693</v>
      </c>
      <c r="U10" s="148">
        <f t="shared" si="3"/>
        <v>0.12416528006897955</v>
      </c>
      <c r="V10" s="148">
        <f t="shared" si="4"/>
        <v>0.35711713573455239</v>
      </c>
      <c r="W10" s="148">
        <f t="shared" si="5"/>
        <v>2.9451097342126798E-2</v>
      </c>
      <c r="X10" s="148">
        <f t="shared" si="6"/>
        <v>7.0226926955102742E-2</v>
      </c>
      <c r="Y10" s="148">
        <f t="shared" si="7"/>
        <v>0.1525543682874716</v>
      </c>
      <c r="AB10" s="173">
        <f t="shared" si="8"/>
        <v>0.99999999999999989</v>
      </c>
    </row>
    <row r="11" spans="1:28">
      <c r="A11" s="5">
        <v>2014</v>
      </c>
      <c r="B11" s="85">
        <v>2284.2629999999999</v>
      </c>
      <c r="C11" s="85">
        <v>1166.5070000000001</v>
      </c>
      <c r="D11" s="85">
        <v>3190.2429999999999</v>
      </c>
      <c r="E11" s="85">
        <v>256.63900000000001</v>
      </c>
      <c r="F11" s="85">
        <v>503.42200000000003</v>
      </c>
      <c r="G11" s="85">
        <v>1318.155999999999</v>
      </c>
      <c r="H11" s="85">
        <v>8719.23</v>
      </c>
      <c r="J11" s="5">
        <f t="shared" si="9"/>
        <v>2014</v>
      </c>
      <c r="K11" s="68">
        <f t="shared" si="10"/>
        <v>1.8044136313072334E-2</v>
      </c>
      <c r="L11" s="68">
        <f t="shared" si="11"/>
        <v>0.1157856174040468</v>
      </c>
      <c r="M11" s="68">
        <f t="shared" si="12"/>
        <v>6.0978679943742398E-2</v>
      </c>
      <c r="N11" s="68">
        <f t="shared" si="13"/>
        <v>3.4939005948180224E-2</v>
      </c>
      <c r="O11" s="68">
        <f t="shared" si="14"/>
        <v>-0.14862261818390909</v>
      </c>
      <c r="P11" s="68">
        <f t="shared" si="15"/>
        <v>2.620882512995415E-2</v>
      </c>
      <c r="Q11" s="68">
        <f t="shared" si="16"/>
        <v>3.5551533333570973E-2</v>
      </c>
      <c r="S11" s="5">
        <f t="shared" si="17"/>
        <v>2014</v>
      </c>
      <c r="T11" s="75">
        <f t="shared" si="2"/>
        <v>0.26197989960122625</v>
      </c>
      <c r="U11" s="75">
        <f t="shared" si="3"/>
        <v>0.13378555216458335</v>
      </c>
      <c r="V11" s="75">
        <f t="shared" si="4"/>
        <v>0.3658858637746682</v>
      </c>
      <c r="W11" s="75">
        <f t="shared" si="5"/>
        <v>2.9433677056345576E-2</v>
      </c>
      <c r="X11" s="75">
        <f t="shared" si="6"/>
        <v>5.7736979068105793E-2</v>
      </c>
      <c r="Y11" s="75">
        <f t="shared" si="7"/>
        <v>0.15117802833507077</v>
      </c>
      <c r="AB11" s="173">
        <f t="shared" si="8"/>
        <v>1</v>
      </c>
    </row>
    <row r="12" spans="1:28">
      <c r="A12" s="147">
        <v>2015</v>
      </c>
      <c r="B12" s="149">
        <v>2220.4470000000001</v>
      </c>
      <c r="C12" s="149">
        <v>1136.2090000000001</v>
      </c>
      <c r="D12" s="149">
        <v>3127.88</v>
      </c>
      <c r="E12" s="149">
        <v>247.999</v>
      </c>
      <c r="F12" s="149">
        <v>608.28300000000002</v>
      </c>
      <c r="G12" s="149">
        <v>1307.8869999999997</v>
      </c>
      <c r="H12" s="149">
        <v>8648.7049999999999</v>
      </c>
      <c r="J12" s="147">
        <f t="shared" si="9"/>
        <v>2015</v>
      </c>
      <c r="K12" s="150">
        <f t="shared" si="10"/>
        <v>-2.7937238400306708E-2</v>
      </c>
      <c r="L12" s="150">
        <f t="shared" si="11"/>
        <v>-2.5973268913088376E-2</v>
      </c>
      <c r="M12" s="150">
        <f t="shared" si="12"/>
        <v>-1.9548040697840219E-2</v>
      </c>
      <c r="N12" s="150">
        <f t="shared" si="13"/>
        <v>-3.3665966591204022E-2</v>
      </c>
      <c r="O12" s="150">
        <f t="shared" si="14"/>
        <v>0.20829641930626797</v>
      </c>
      <c r="P12" s="150">
        <f t="shared" si="15"/>
        <v>-7.7904284470118323E-3</v>
      </c>
      <c r="Q12" s="150">
        <f t="shared" si="16"/>
        <v>-8.088443589628902E-3</v>
      </c>
      <c r="S12" s="147">
        <f t="shared" si="17"/>
        <v>2015</v>
      </c>
      <c r="T12" s="148">
        <f t="shared" si="2"/>
        <v>0.25673751156965119</v>
      </c>
      <c r="U12" s="148">
        <f t="shared" si="3"/>
        <v>0.13137330964577934</v>
      </c>
      <c r="V12" s="148">
        <f t="shared" si="4"/>
        <v>0.36165876856708606</v>
      </c>
      <c r="W12" s="148">
        <f t="shared" si="5"/>
        <v>2.8674697541423832E-2</v>
      </c>
      <c r="X12" s="148">
        <f t="shared" si="6"/>
        <v>7.0332263616344884E-2</v>
      </c>
      <c r="Y12" s="148">
        <f t="shared" si="7"/>
        <v>0.15122344905971469</v>
      </c>
      <c r="AB12" s="173">
        <f t="shared" si="8"/>
        <v>1</v>
      </c>
    </row>
    <row r="13" spans="1:28">
      <c r="A13" s="5">
        <v>2016</v>
      </c>
      <c r="B13" s="85">
        <v>2329.9110000000001</v>
      </c>
      <c r="C13" s="85">
        <v>1192.519</v>
      </c>
      <c r="D13" s="85">
        <v>3352.752</v>
      </c>
      <c r="E13" s="85">
        <v>248.447</v>
      </c>
      <c r="F13" s="85">
        <v>581.51099999999997</v>
      </c>
      <c r="G13" s="85">
        <v>1367.4779999999992</v>
      </c>
      <c r="H13" s="85">
        <v>9072.6180000000004</v>
      </c>
      <c r="J13" s="5">
        <f t="shared" si="9"/>
        <v>2016</v>
      </c>
      <c r="K13" s="68">
        <f t="shared" si="10"/>
        <v>4.9298181852572842E-2</v>
      </c>
      <c r="L13" s="68">
        <f t="shared" si="11"/>
        <v>4.9559544062756089E-2</v>
      </c>
      <c r="M13" s="68">
        <f t="shared" si="12"/>
        <v>7.1892783610624456E-2</v>
      </c>
      <c r="N13" s="68">
        <f t="shared" si="13"/>
        <v>1.8064588970116979E-3</v>
      </c>
      <c r="O13" s="68">
        <f t="shared" si="14"/>
        <v>-4.401240869792522E-2</v>
      </c>
      <c r="P13" s="68">
        <f t="shared" si="15"/>
        <v>4.5562804737717677E-2</v>
      </c>
      <c r="Q13" s="68">
        <f t="shared" si="16"/>
        <v>4.9014621264108271E-2</v>
      </c>
      <c r="S13" s="5">
        <f t="shared" si="17"/>
        <v>2016</v>
      </c>
      <c r="T13" s="75">
        <f t="shared" si="2"/>
        <v>0.25680691064034661</v>
      </c>
      <c r="U13" s="75">
        <f t="shared" si="3"/>
        <v>0.13144155303353453</v>
      </c>
      <c r="V13" s="75">
        <f t="shared" si="4"/>
        <v>0.36954625445488831</v>
      </c>
      <c r="W13" s="75">
        <f t="shared" si="5"/>
        <v>2.7384267694286257E-2</v>
      </c>
      <c r="X13" s="75">
        <f t="shared" si="6"/>
        <v>6.4095170765483558E-2</v>
      </c>
      <c r="Y13" s="75">
        <f t="shared" si="7"/>
        <v>0.15072584341146061</v>
      </c>
      <c r="AB13" s="173">
        <f t="shared" si="8"/>
        <v>0.99999999999999978</v>
      </c>
    </row>
    <row r="14" spans="1:28">
      <c r="A14" s="147">
        <v>2017</v>
      </c>
      <c r="B14" s="149">
        <v>2713.027</v>
      </c>
      <c r="C14" s="149">
        <v>1348.279</v>
      </c>
      <c r="D14" s="149">
        <v>3886.598</v>
      </c>
      <c r="E14" s="149">
        <v>261.49799999999999</v>
      </c>
      <c r="F14" s="149">
        <v>325.76900000000001</v>
      </c>
      <c r="G14" s="149">
        <v>1483.9789999999994</v>
      </c>
      <c r="H14" s="149">
        <v>10019.15</v>
      </c>
      <c r="J14" s="147">
        <f t="shared" si="9"/>
        <v>2017</v>
      </c>
      <c r="K14" s="150">
        <f t="shared" si="10"/>
        <v>0.16443374875692673</v>
      </c>
      <c r="L14" s="150">
        <f t="shared" si="11"/>
        <v>0.13061427113530266</v>
      </c>
      <c r="M14" s="150">
        <f t="shared" si="12"/>
        <v>0.15922621178065066</v>
      </c>
      <c r="N14" s="150">
        <f t="shared" si="13"/>
        <v>5.2530318337512538E-2</v>
      </c>
      <c r="O14" s="150">
        <f t="shared" si="14"/>
        <v>-0.43978875722041366</v>
      </c>
      <c r="P14" s="150">
        <f t="shared" si="15"/>
        <v>8.5194057966563541E-2</v>
      </c>
      <c r="Q14" s="150">
        <f t="shared" si="16"/>
        <v>0.10432843088951826</v>
      </c>
      <c r="S14" s="147">
        <f t="shared" si="17"/>
        <v>2017</v>
      </c>
      <c r="T14" s="148">
        <f t="shared" si="2"/>
        <v>0.27078414835589848</v>
      </c>
      <c r="U14" s="148">
        <f t="shared" si="3"/>
        <v>0.13457019807069462</v>
      </c>
      <c r="V14" s="148">
        <f t="shared" si="4"/>
        <v>0.38791693906169689</v>
      </c>
      <c r="W14" s="148">
        <f t="shared" si="5"/>
        <v>2.6099818846908172E-2</v>
      </c>
      <c r="X14" s="148">
        <f t="shared" si="6"/>
        <v>3.2514634474980417E-2</v>
      </c>
      <c r="Y14" s="148">
        <f t="shared" si="7"/>
        <v>0.14811426118982143</v>
      </c>
      <c r="AB14" s="173">
        <f t="shared" si="8"/>
        <v>0.99999999999999989</v>
      </c>
    </row>
    <row r="15" spans="1:28">
      <c r="A15" s="5">
        <v>2018</v>
      </c>
      <c r="B15" s="85">
        <v>2447.9789999999998</v>
      </c>
      <c r="C15" s="85">
        <v>1378.4760000000001</v>
      </c>
      <c r="D15" s="85">
        <v>3594.6129999999998</v>
      </c>
      <c r="E15" s="85">
        <v>245.244</v>
      </c>
      <c r="F15" s="85">
        <v>600.96299999999997</v>
      </c>
      <c r="G15" s="85">
        <v>1427.8019999999997</v>
      </c>
      <c r="H15" s="85">
        <v>9695.0769999999993</v>
      </c>
      <c r="J15" s="5">
        <f t="shared" si="9"/>
        <v>2018</v>
      </c>
      <c r="K15" s="68">
        <f t="shared" si="10"/>
        <v>-9.7694567728223936E-2</v>
      </c>
      <c r="L15" s="68">
        <f t="shared" si="11"/>
        <v>2.2396699792847086E-2</v>
      </c>
      <c r="M15" s="68">
        <f t="shared" si="12"/>
        <v>-7.5126112862714423E-2</v>
      </c>
      <c r="N15" s="68">
        <f t="shared" si="13"/>
        <v>-6.2157263153064246E-2</v>
      </c>
      <c r="O15" s="68">
        <f t="shared" si="14"/>
        <v>0.84475195614070087</v>
      </c>
      <c r="P15" s="68">
        <f t="shared" si="15"/>
        <v>-3.7855656987059616E-2</v>
      </c>
      <c r="Q15" s="68">
        <f t="shared" si="16"/>
        <v>-3.2345358638207866E-2</v>
      </c>
      <c r="S15" s="5">
        <f t="shared" si="17"/>
        <v>2018</v>
      </c>
      <c r="T15" s="75">
        <f t="shared" si="2"/>
        <v>0.25249711786714019</v>
      </c>
      <c r="U15" s="75">
        <f t="shared" si="3"/>
        <v>0.14218308941744354</v>
      </c>
      <c r="V15" s="75">
        <f t="shared" si="4"/>
        <v>0.37076683351767087</v>
      </c>
      <c r="W15" s="75">
        <f t="shared" si="5"/>
        <v>2.5295724830241166E-2</v>
      </c>
      <c r="X15" s="75">
        <f t="shared" si="6"/>
        <v>6.1986408153333901E-2</v>
      </c>
      <c r="Y15" s="75">
        <f t="shared" si="7"/>
        <v>0.14727082621417031</v>
      </c>
      <c r="AB15" s="173">
        <f t="shared" si="8"/>
        <v>1</v>
      </c>
    </row>
    <row r="16" spans="1:28">
      <c r="A16" s="147">
        <v>2019</v>
      </c>
      <c r="B16" s="149">
        <v>2961.8409999999999</v>
      </c>
      <c r="C16" s="149">
        <v>1530.653</v>
      </c>
      <c r="D16" s="149">
        <v>4320.0959999999995</v>
      </c>
      <c r="E16" s="149">
        <v>269.47500000000002</v>
      </c>
      <c r="F16" s="149">
        <v>413.85300000000001</v>
      </c>
      <c r="G16" s="149">
        <v>1564.3189999999995</v>
      </c>
      <c r="H16" s="149">
        <v>11060.236999999999</v>
      </c>
      <c r="J16" s="147">
        <f t="shared" si="9"/>
        <v>2019</v>
      </c>
      <c r="K16" s="150">
        <f t="shared" si="10"/>
        <v>0.20991274843452512</v>
      </c>
      <c r="L16" s="150">
        <f t="shared" si="11"/>
        <v>0.1103951029978032</v>
      </c>
      <c r="M16" s="150">
        <f t="shared" si="12"/>
        <v>0.20182506433933223</v>
      </c>
      <c r="N16" s="150">
        <f t="shared" si="13"/>
        <v>9.8803640456035735E-2</v>
      </c>
      <c r="O16" s="150">
        <f t="shared" si="14"/>
        <v>-0.31135028279611221</v>
      </c>
      <c r="P16" s="150">
        <f t="shared" si="15"/>
        <v>9.5613397375826414E-2</v>
      </c>
      <c r="Q16" s="150">
        <f t="shared" si="16"/>
        <v>0.14080960883549465</v>
      </c>
      <c r="S16" s="147">
        <f t="shared" si="17"/>
        <v>2019</v>
      </c>
      <c r="T16" s="148">
        <f t="shared" si="2"/>
        <v>0.26779182037419269</v>
      </c>
      <c r="U16" s="148">
        <f t="shared" si="3"/>
        <v>0.13839242323650028</v>
      </c>
      <c r="V16" s="148">
        <f t="shared" si="4"/>
        <v>0.39059705501789876</v>
      </c>
      <c r="W16" s="148">
        <f t="shared" si="5"/>
        <v>2.4364306117490978E-2</v>
      </c>
      <c r="X16" s="148">
        <f t="shared" si="6"/>
        <v>3.7418095109535178E-2</v>
      </c>
      <c r="Y16" s="148">
        <f t="shared" si="7"/>
        <v>0.14143630014438205</v>
      </c>
      <c r="AB16" s="173">
        <f t="shared" si="8"/>
        <v>0.99999999999999989</v>
      </c>
    </row>
    <row r="17" spans="1:28">
      <c r="A17" s="5">
        <v>2020</v>
      </c>
      <c r="B17" s="85">
        <v>3378.7710000000002</v>
      </c>
      <c r="C17" s="85">
        <v>1674.6859999999999</v>
      </c>
      <c r="D17" s="85">
        <v>4900.3680000000004</v>
      </c>
      <c r="E17" s="85">
        <v>300.262</v>
      </c>
      <c r="F17" s="85">
        <v>127.729</v>
      </c>
      <c r="G17" s="85">
        <v>1660.1529999999984</v>
      </c>
      <c r="H17" s="85">
        <v>12041.968999999999</v>
      </c>
      <c r="J17" s="5">
        <f t="shared" si="9"/>
        <v>2020</v>
      </c>
      <c r="K17" s="68">
        <f t="shared" si="10"/>
        <v>0.14076717825163487</v>
      </c>
      <c r="L17" s="68">
        <f t="shared" si="11"/>
        <v>9.4099054455843323E-2</v>
      </c>
      <c r="M17" s="68">
        <f t="shared" si="12"/>
        <v>0.13431923735028128</v>
      </c>
      <c r="N17" s="68">
        <f t="shared" si="13"/>
        <v>0.11424807496057143</v>
      </c>
      <c r="O17" s="68">
        <f t="shared" si="14"/>
        <v>-0.69136625806747809</v>
      </c>
      <c r="P17" s="68">
        <f t="shared" si="15"/>
        <v>6.1262440717014144E-2</v>
      </c>
      <c r="Q17" s="68">
        <f t="shared" si="16"/>
        <v>8.8762293249231572E-2</v>
      </c>
      <c r="S17" s="5">
        <f t="shared" si="17"/>
        <v>2020</v>
      </c>
      <c r="T17" s="75">
        <f t="shared" si="2"/>
        <v>0.28058293456825878</v>
      </c>
      <c r="U17" s="75">
        <f t="shared" si="3"/>
        <v>0.13907077820911182</v>
      </c>
      <c r="V17" s="75">
        <f t="shared" si="4"/>
        <v>0.40694075860849671</v>
      </c>
      <c r="W17" s="75">
        <f t="shared" si="5"/>
        <v>2.4934626554843319E-2</v>
      </c>
      <c r="X17" s="75">
        <f t="shared" si="6"/>
        <v>1.0606986282725026E-2</v>
      </c>
      <c r="Y17" s="75">
        <f t="shared" si="7"/>
        <v>0.13786391577656432</v>
      </c>
      <c r="AB17" s="173">
        <f t="shared" si="8"/>
        <v>1</v>
      </c>
    </row>
    <row r="18" spans="1:28">
      <c r="A18" s="147">
        <v>2021</v>
      </c>
      <c r="B18" s="149">
        <v>3869.81</v>
      </c>
      <c r="C18" s="149">
        <v>1779.2550000000001</v>
      </c>
      <c r="D18" s="149">
        <v>5430.0739999999996</v>
      </c>
      <c r="E18" s="149">
        <v>314.22000000000003</v>
      </c>
      <c r="F18" s="149">
        <v>53.441000000000003</v>
      </c>
      <c r="G18" s="149">
        <v>1717.8610000000008</v>
      </c>
      <c r="H18" s="149">
        <v>13164.661</v>
      </c>
      <c r="J18" s="147">
        <f t="shared" si="9"/>
        <v>2021</v>
      </c>
      <c r="K18" s="150">
        <f t="shared" si="10"/>
        <v>0.14533065425268532</v>
      </c>
      <c r="L18" s="150">
        <f t="shared" si="11"/>
        <v>6.2440959081284664E-2</v>
      </c>
      <c r="M18" s="150">
        <f t="shared" si="12"/>
        <v>0.10809514713996982</v>
      </c>
      <c r="N18" s="150">
        <f t="shared" si="13"/>
        <v>4.6486068833219152E-2</v>
      </c>
      <c r="O18" s="150">
        <f t="shared" si="14"/>
        <v>-0.58160636973592528</v>
      </c>
      <c r="P18" s="150">
        <f t="shared" si="15"/>
        <v>3.4760651578500612E-2</v>
      </c>
      <c r="Q18" s="150">
        <f t="shared" si="16"/>
        <v>9.3231596925718696E-2</v>
      </c>
      <c r="S18" s="147">
        <f t="shared" si="17"/>
        <v>2021</v>
      </c>
      <c r="T18" s="148">
        <f t="shared" si="2"/>
        <v>0.29395439806615603</v>
      </c>
      <c r="U18" s="148">
        <f t="shared" si="3"/>
        <v>0.1351538790098735</v>
      </c>
      <c r="V18" s="148">
        <f t="shared" si="4"/>
        <v>0.4124735152694019</v>
      </c>
      <c r="W18" s="148">
        <f t="shared" si="5"/>
        <v>2.3868445985810043E-2</v>
      </c>
      <c r="X18" s="148">
        <f t="shared" si="6"/>
        <v>4.0594284957280709E-3</v>
      </c>
      <c r="Y18" s="148">
        <f t="shared" si="7"/>
        <v>0.13049033317303049</v>
      </c>
      <c r="AB18" s="173">
        <f t="shared" si="8"/>
        <v>1</v>
      </c>
    </row>
    <row r="19" spans="1:28">
      <c r="A19" s="5">
        <v>2022</v>
      </c>
      <c r="B19" s="85">
        <v>3177.4949999999999</v>
      </c>
      <c r="C19" s="85">
        <v>1452.5540000000001</v>
      </c>
      <c r="D19" s="85">
        <v>4355.7579999999998</v>
      </c>
      <c r="E19" s="85">
        <v>286.435</v>
      </c>
      <c r="F19" s="85">
        <v>335.77100000000002</v>
      </c>
      <c r="G19" s="85">
        <v>1554.4139999999989</v>
      </c>
      <c r="H19" s="85">
        <v>11162.427</v>
      </c>
      <c r="J19" s="5">
        <f t="shared" si="9"/>
        <v>2022</v>
      </c>
      <c r="K19" s="68">
        <f t="shared" si="10"/>
        <v>-0.17890154813802228</v>
      </c>
      <c r="L19" s="68">
        <f t="shared" si="11"/>
        <v>-0.1836167384663806</v>
      </c>
      <c r="M19" s="68">
        <f t="shared" si="12"/>
        <v>-0.1978455542226496</v>
      </c>
      <c r="N19" s="68">
        <f t="shared" si="13"/>
        <v>-8.842530710966845E-2</v>
      </c>
      <c r="O19" s="68">
        <f t="shared" si="14"/>
        <v>5.2830223985329612</v>
      </c>
      <c r="P19" s="68">
        <f t="shared" si="15"/>
        <v>-9.5145649153221323E-2</v>
      </c>
      <c r="Q19" s="68">
        <f t="shared" si="16"/>
        <v>-0.15209157303784737</v>
      </c>
      <c r="S19" s="5">
        <f t="shared" si="17"/>
        <v>2022</v>
      </c>
      <c r="T19" s="75">
        <f t="shared" si="2"/>
        <v>0.28465986832433482</v>
      </c>
      <c r="U19" s="75">
        <f t="shared" si="3"/>
        <v>0.13012886892787742</v>
      </c>
      <c r="V19" s="75">
        <f t="shared" si="4"/>
        <v>0.39021603455950932</v>
      </c>
      <c r="W19" s="75">
        <f t="shared" si="5"/>
        <v>2.56606381389997E-2</v>
      </c>
      <c r="X19" s="75">
        <f t="shared" si="6"/>
        <v>3.0080465475832454E-2</v>
      </c>
      <c r="Y19" s="75">
        <f t="shared" si="7"/>
        <v>0.13925412457344616</v>
      </c>
      <c r="AB19" s="173">
        <f t="shared" si="8"/>
        <v>0.99999999999999978</v>
      </c>
    </row>
    <row r="20" spans="1:28">
      <c r="A20" s="147">
        <v>2023</v>
      </c>
      <c r="B20" s="149">
        <v>3948.7649999999999</v>
      </c>
      <c r="C20" s="149">
        <v>1515.6559999999999</v>
      </c>
      <c r="D20" s="149">
        <v>5013.0309999999999</v>
      </c>
      <c r="E20" s="149">
        <v>274.59300000000002</v>
      </c>
      <c r="F20" s="149">
        <v>180.45599999999999</v>
      </c>
      <c r="G20" s="149">
        <v>1528.7199999999975</v>
      </c>
      <c r="H20" s="149">
        <v>12461.221</v>
      </c>
      <c r="J20" s="147">
        <f t="shared" si="9"/>
        <v>2023</v>
      </c>
      <c r="K20" s="150">
        <f t="shared" si="10"/>
        <v>0.2427289421383827</v>
      </c>
      <c r="L20" s="150">
        <f t="shared" si="11"/>
        <v>4.3442102668816318E-2</v>
      </c>
      <c r="M20" s="150">
        <f t="shared" si="12"/>
        <v>0.15089750165183657</v>
      </c>
      <c r="N20" s="150">
        <f t="shared" si="13"/>
        <v>-4.1342713006441212E-2</v>
      </c>
      <c r="O20" s="150">
        <f t="shared" si="14"/>
        <v>-0.46256228203150362</v>
      </c>
      <c r="P20" s="150">
        <f t="shared" si="15"/>
        <v>-1.6529701868357671E-2</v>
      </c>
      <c r="Q20" s="150">
        <f t="shared" si="16"/>
        <v>0.11635408679492376</v>
      </c>
      <c r="S20" s="147">
        <f t="shared" si="17"/>
        <v>2023</v>
      </c>
      <c r="T20" s="148">
        <f t="shared" si="2"/>
        <v>0.31688427642844952</v>
      </c>
      <c r="U20" s="148">
        <f t="shared" si="3"/>
        <v>0.12162981460644988</v>
      </c>
      <c r="V20" s="148">
        <f t="shared" si="4"/>
        <v>0.4022905139071043</v>
      </c>
      <c r="W20" s="148">
        <f t="shared" si="5"/>
        <v>2.2035802109600659E-2</v>
      </c>
      <c r="X20" s="148">
        <f t="shared" si="6"/>
        <v>1.4481405955323318E-2</v>
      </c>
      <c r="Y20" s="148">
        <f t="shared" si="7"/>
        <v>0.12267818699307216</v>
      </c>
      <c r="AB20" s="173">
        <f t="shared" si="8"/>
        <v>0.99999999999999989</v>
      </c>
    </row>
    <row r="21" spans="1:28">
      <c r="A21" s="92">
        <v>2024</v>
      </c>
      <c r="B21" s="91">
        <v>4866.4059999999999</v>
      </c>
      <c r="C21" s="91">
        <v>1530.79</v>
      </c>
      <c r="D21" s="91">
        <v>5503.3819999999996</v>
      </c>
      <c r="E21" s="91">
        <v>262.233</v>
      </c>
      <c r="F21" s="91">
        <v>-51.442</v>
      </c>
      <c r="G21" s="91">
        <v>1482.7240000000002</v>
      </c>
      <c r="H21" s="91">
        <v>13594.093000000001</v>
      </c>
      <c r="J21" s="92">
        <f t="shared" si="9"/>
        <v>2024</v>
      </c>
      <c r="K21" s="74">
        <f t="shared" si="10"/>
        <v>0.23238683487115597</v>
      </c>
      <c r="L21" s="74">
        <f t="shared" si="11"/>
        <v>9.9851153559911143E-3</v>
      </c>
      <c r="M21" s="74">
        <f t="shared" si="12"/>
        <v>9.7815273833335548E-2</v>
      </c>
      <c r="N21" s="74">
        <f t="shared" si="13"/>
        <v>-4.5012072412625281E-2</v>
      </c>
      <c r="O21" s="74">
        <f t="shared" si="14"/>
        <v>-1.2850667198652304</v>
      </c>
      <c r="P21" s="74">
        <f t="shared" si="15"/>
        <v>-3.0087916688469774E-2</v>
      </c>
      <c r="Q21" s="74">
        <f t="shared" si="16"/>
        <v>9.0911797487581714E-2</v>
      </c>
      <c r="S21" s="92">
        <f t="shared" si="17"/>
        <v>2024</v>
      </c>
      <c r="T21" s="74">
        <f t="shared" si="2"/>
        <v>0.35797945475288417</v>
      </c>
      <c r="U21" s="74">
        <f t="shared" si="3"/>
        <v>0.11260699775998295</v>
      </c>
      <c r="V21" s="74">
        <f t="shared" si="4"/>
        <v>0.40483627705062775</v>
      </c>
      <c r="W21" s="74">
        <f t="shared" si="5"/>
        <v>1.9290216713980107E-2</v>
      </c>
      <c r="X21" s="74">
        <f t="shared" si="6"/>
        <v>-3.7841435982525645E-3</v>
      </c>
      <c r="Y21" s="74">
        <f t="shared" si="7"/>
        <v>0.1090711973207775</v>
      </c>
      <c r="AB21" s="173">
        <f t="shared" si="8"/>
        <v>1</v>
      </c>
    </row>
    <row r="22" spans="1:28">
      <c r="A22" s="13"/>
      <c r="B22" s="18"/>
      <c r="C22" s="18"/>
      <c r="D22" s="18"/>
      <c r="E22" s="18"/>
      <c r="F22" s="126"/>
      <c r="G22" s="18"/>
      <c r="H22" s="18"/>
    </row>
    <row r="23" spans="1:28">
      <c r="A23" s="271" t="s">
        <v>88</v>
      </c>
      <c r="B23" s="272">
        <f>AVERAGE(B$7:B$21)</f>
        <v>2786.1136000000001</v>
      </c>
      <c r="C23" s="272">
        <f t="shared" ref="C23:H23" si="18">AVERAGE(C$7:C$21)</f>
        <v>1302.9841999999999</v>
      </c>
      <c r="D23" s="272">
        <f t="shared" si="18"/>
        <v>3772.2198000000003</v>
      </c>
      <c r="E23" s="272">
        <f t="shared" si="18"/>
        <v>261.26246666666668</v>
      </c>
      <c r="F23" s="272">
        <f t="shared" si="18"/>
        <v>372.19206666666662</v>
      </c>
      <c r="G23" s="272">
        <f t="shared" si="18"/>
        <v>1415.8068666666659</v>
      </c>
      <c r="H23" s="272">
        <f t="shared" si="18"/>
        <v>9910.5789999999979</v>
      </c>
      <c r="S23" s="275" t="s">
        <v>88</v>
      </c>
      <c r="T23" s="276">
        <f t="shared" ref="T23:Y23" si="19">AVERAGE(T$7:T$21)</f>
        <v>0.27642031608593987</v>
      </c>
      <c r="U23" s="276">
        <f t="shared" si="19"/>
        <v>0.13203149463965907</v>
      </c>
      <c r="V23" s="276">
        <f t="shared" si="19"/>
        <v>0.37499055833894701</v>
      </c>
      <c r="W23" s="276">
        <f t="shared" si="19"/>
        <v>2.7283538001803203E-2</v>
      </c>
      <c r="X23" s="276">
        <f t="shared" si="19"/>
        <v>4.2783943223254982E-2</v>
      </c>
      <c r="Y23" s="276">
        <f t="shared" si="19"/>
        <v>0.14649014971039576</v>
      </c>
    </row>
    <row r="24" spans="1:28">
      <c r="A24" s="271" t="s">
        <v>109</v>
      </c>
      <c r="B24" s="273">
        <f>B21/B20-1</f>
        <v>0.23238683487115597</v>
      </c>
      <c r="C24" s="273">
        <f t="shared" ref="C24:H24" si="20">C21/C20-1</f>
        <v>9.9851153559911143E-3</v>
      </c>
      <c r="D24" s="273">
        <f t="shared" si="20"/>
        <v>9.7815273833335548E-2</v>
      </c>
      <c r="E24" s="273">
        <f t="shared" si="20"/>
        <v>-4.5012072412625281E-2</v>
      </c>
      <c r="F24" s="273">
        <f t="shared" si="20"/>
        <v>-1.2850667198652304</v>
      </c>
      <c r="G24" s="273">
        <f t="shared" si="20"/>
        <v>-3.0087916688469774E-2</v>
      </c>
      <c r="H24" s="273">
        <f t="shared" si="20"/>
        <v>9.0911797487581714E-2</v>
      </c>
      <c r="J24" s="362"/>
      <c r="S24" s="275" t="s">
        <v>104</v>
      </c>
      <c r="T24" s="276">
        <f t="shared" ref="T24:Y24" si="21">T21-T20</f>
        <v>4.1095178324434656E-2</v>
      </c>
      <c r="U24" s="276">
        <f t="shared" si="21"/>
        <v>-9.0228168464669273E-3</v>
      </c>
      <c r="V24" s="276">
        <f t="shared" si="21"/>
        <v>2.5457631435234496E-3</v>
      </c>
      <c r="W24" s="276">
        <f t="shared" si="21"/>
        <v>-2.745585395620552E-3</v>
      </c>
      <c r="X24" s="276">
        <f t="shared" si="21"/>
        <v>-1.8265549553575882E-2</v>
      </c>
      <c r="Y24" s="276">
        <f t="shared" si="21"/>
        <v>-1.3606989672294664E-2</v>
      </c>
    </row>
    <row r="25" spans="1:28">
      <c r="A25" s="274" t="s">
        <v>402</v>
      </c>
      <c r="B25" s="273">
        <f>((B21/B16)^(1/5))-1</f>
        <v>0.10440742979642037</v>
      </c>
      <c r="C25" s="273">
        <f t="shared" ref="C25:H25" si="22">((C21/C16)^(1/5))-1</f>
        <v>1.7900215846244905E-5</v>
      </c>
      <c r="D25" s="273">
        <f t="shared" si="22"/>
        <v>4.9608290210265027E-2</v>
      </c>
      <c r="E25" s="273">
        <f t="shared" si="22"/>
        <v>-5.4336241973675925E-3</v>
      </c>
      <c r="F25" s="273">
        <f t="shared" si="22"/>
        <v>-1.6590135549143026</v>
      </c>
      <c r="G25" s="273">
        <f t="shared" si="22"/>
        <v>-1.0656740063195502E-2</v>
      </c>
      <c r="H25" s="273">
        <f t="shared" si="22"/>
        <v>4.2118632005284873E-2</v>
      </c>
      <c r="J25" s="35"/>
      <c r="K25" s="75"/>
      <c r="L25" s="75"/>
      <c r="M25" s="75"/>
      <c r="N25" s="75"/>
      <c r="O25" s="75"/>
      <c r="P25" s="75"/>
      <c r="Q25" s="75"/>
    </row>
    <row r="26" spans="1:28">
      <c r="A26" s="274" t="s">
        <v>403</v>
      </c>
      <c r="B26" s="273">
        <f>((B21/B11)^(1/10))-1</f>
        <v>7.8564752330442911E-2</v>
      </c>
      <c r="C26" s="273">
        <f t="shared" ref="C26:H26" si="23">((C21/C11)^(1/10))-1</f>
        <v>2.7549676183033833E-2</v>
      </c>
      <c r="D26" s="273">
        <f t="shared" si="23"/>
        <v>5.6040537456954365E-2</v>
      </c>
      <c r="E26" s="273">
        <f t="shared" si="23"/>
        <v>2.158625822501925E-3</v>
      </c>
      <c r="F26" s="273" t="e">
        <f>((F21/F11)^(1/10))-1</f>
        <v>#NUM!</v>
      </c>
      <c r="G26" s="273">
        <f t="shared" si="23"/>
        <v>1.1834191081551593E-2</v>
      </c>
      <c r="H26" s="273">
        <f t="shared" si="23"/>
        <v>4.5411348497266912E-2</v>
      </c>
      <c r="J26" s="35"/>
      <c r="K26" s="75"/>
      <c r="L26" s="75"/>
      <c r="M26" s="75"/>
      <c r="N26" s="75"/>
      <c r="O26" s="75"/>
      <c r="P26" s="75"/>
      <c r="Q26" s="75"/>
    </row>
    <row r="27" spans="1:28">
      <c r="A27" s="35"/>
      <c r="B27" s="75"/>
      <c r="C27" s="75"/>
      <c r="D27" s="75"/>
      <c r="E27" s="75"/>
      <c r="F27" s="75"/>
      <c r="G27" s="75"/>
      <c r="H27" s="75"/>
      <c r="J27" s="35"/>
      <c r="K27" s="75"/>
      <c r="L27" s="75"/>
      <c r="M27" s="75"/>
      <c r="N27" s="75"/>
      <c r="O27" s="75"/>
      <c r="P27" s="75"/>
      <c r="Q27" s="75"/>
    </row>
    <row r="28" spans="1:28">
      <c r="A28" s="71" t="s">
        <v>97</v>
      </c>
      <c r="B28" s="71"/>
      <c r="C28" s="71"/>
      <c r="D28" s="71"/>
      <c r="E28" s="131"/>
      <c r="F28" s="71"/>
      <c r="G28" s="71"/>
      <c r="H28" s="131"/>
      <c r="I28" s="127"/>
      <c r="J28" s="127"/>
      <c r="K28" s="75"/>
      <c r="L28" s="75"/>
      <c r="M28" s="75"/>
      <c r="N28" s="75"/>
      <c r="O28" s="75"/>
      <c r="P28" s="75"/>
      <c r="Q28" s="75"/>
    </row>
    <row r="29" spans="1:28" s="127" customFormat="1" ht="11.25">
      <c r="A29" s="71" t="s">
        <v>472</v>
      </c>
      <c r="B29" s="71"/>
      <c r="C29" s="71"/>
      <c r="D29" s="71"/>
      <c r="E29" s="71"/>
      <c r="F29" s="71"/>
      <c r="G29" s="71"/>
      <c r="H29" s="71"/>
      <c r="I29" s="71"/>
      <c r="J29" s="71"/>
    </row>
    <row r="40" spans="11:17">
      <c r="K40" s="127"/>
      <c r="L40" s="127"/>
      <c r="M40" s="127"/>
      <c r="N40" s="127"/>
      <c r="O40" s="127"/>
      <c r="P40" s="127"/>
      <c r="Q40" s="127"/>
    </row>
    <row r="41" spans="11:17">
      <c r="K41" s="71"/>
      <c r="L41" s="71"/>
      <c r="M41" s="71"/>
      <c r="N41" s="71"/>
      <c r="O41" s="71"/>
      <c r="P41" s="71"/>
      <c r="Q41" s="71"/>
    </row>
    <row r="42" spans="11:17">
      <c r="K42" s="71"/>
      <c r="L42" s="71"/>
      <c r="M42" s="71"/>
      <c r="N42" s="71"/>
      <c r="O42" s="71"/>
      <c r="P42" s="71"/>
      <c r="Q42" s="71"/>
    </row>
    <row r="43" spans="11:17">
      <c r="K43" s="82"/>
      <c r="L43" s="82"/>
      <c r="M43" s="82"/>
      <c r="N43" s="82"/>
      <c r="O43" s="82"/>
      <c r="P43" s="82"/>
      <c r="Q43" s="82"/>
    </row>
    <row r="44" spans="11:17">
      <c r="K44" s="82"/>
      <c r="L44" s="82"/>
      <c r="M44" s="82"/>
      <c r="N44" s="82"/>
      <c r="O44" s="82"/>
      <c r="P44" s="82"/>
      <c r="Q44" s="82"/>
    </row>
    <row r="45" spans="11:17">
      <c r="K45" s="152"/>
      <c r="L45" s="152"/>
      <c r="M45" s="152"/>
      <c r="N45" s="152"/>
      <c r="O45" s="152"/>
      <c r="P45" s="152"/>
      <c r="Q45" s="152"/>
    </row>
    <row r="46" spans="11:17">
      <c r="K46" s="117"/>
      <c r="L46" s="117"/>
      <c r="M46" s="117"/>
      <c r="N46" s="117"/>
      <c r="O46" s="117"/>
      <c r="P46" s="117"/>
      <c r="Q46" s="117"/>
    </row>
    <row r="47" spans="11:17">
      <c r="K47" s="117"/>
      <c r="L47" s="117"/>
      <c r="M47" s="117"/>
      <c r="N47" s="117"/>
      <c r="O47" s="117"/>
      <c r="P47" s="117"/>
      <c r="Q47" s="117"/>
    </row>
    <row r="48" spans="11:17">
      <c r="K48" s="173"/>
      <c r="L48" s="173"/>
      <c r="M48" s="173"/>
      <c r="N48" s="173"/>
      <c r="O48" s="173"/>
      <c r="P48" s="173"/>
      <c r="Q48" s="173"/>
    </row>
    <row r="49" spans="1:17">
      <c r="K49" s="152"/>
      <c r="L49" s="152"/>
      <c r="M49" s="152"/>
      <c r="N49" s="152"/>
      <c r="O49" s="152"/>
      <c r="P49" s="152"/>
      <c r="Q49" s="152"/>
    </row>
    <row r="50" spans="1:17">
      <c r="K50" s="153"/>
      <c r="L50" s="153"/>
      <c r="M50" s="153"/>
      <c r="N50" s="153"/>
      <c r="O50" s="153"/>
      <c r="P50" s="153"/>
      <c r="Q50" s="153"/>
    </row>
    <row r="51" spans="1:17">
      <c r="K51" s="153"/>
      <c r="L51" s="153"/>
      <c r="M51" s="153"/>
      <c r="N51" s="153"/>
      <c r="O51" s="153"/>
      <c r="P51" s="153"/>
      <c r="Q51" s="153"/>
    </row>
    <row r="52" spans="1:17">
      <c r="A52" s="130"/>
      <c r="B52" s="130"/>
      <c r="C52" s="130"/>
      <c r="D52" s="130"/>
      <c r="E52" s="130"/>
      <c r="F52" s="130"/>
      <c r="G52" s="130"/>
      <c r="H52" s="130"/>
      <c r="I52" s="127"/>
      <c r="J52" s="127"/>
      <c r="K52" s="127"/>
      <c r="L52" s="127"/>
      <c r="M52" s="127"/>
      <c r="N52" s="127"/>
      <c r="O52" s="127"/>
      <c r="P52" s="127"/>
      <c r="Q52" s="127"/>
    </row>
  </sheetData>
  <hyperlinks>
    <hyperlink ref="A1" location="Contents!B3" display="Return to the Table of Contents" xr:uid="{9611ED4E-8E87-4031-B6D9-8DFF3F42DFBF}"/>
  </hyperlinks>
  <pageMargins left="0.7" right="0.7" top="0.75" bottom="0.75" header="0.3" footer="0.3"/>
  <pageSetup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81"/>
  <dimension ref="A1:Y35"/>
  <sheetViews>
    <sheetView showGridLines="0" workbookViewId="0">
      <selection activeCell="A3" sqref="A3"/>
    </sheetView>
  </sheetViews>
  <sheetFormatPr defaultColWidth="9" defaultRowHeight="12.75"/>
  <cols>
    <col min="1" max="1" width="10.625" style="30" customWidth="1"/>
    <col min="2" max="8" width="7.625" style="30" customWidth="1"/>
    <col min="9" max="9" width="2.625" style="1" customWidth="1"/>
    <col min="10" max="10" width="10.625" style="1" customWidth="1"/>
    <col min="11" max="17" width="7.625" style="1" customWidth="1"/>
    <col min="18" max="18" width="2.625" style="1" customWidth="1"/>
    <col min="19" max="19" width="10.625" style="1" customWidth="1"/>
    <col min="20" max="25" width="7.625" style="1" customWidth="1"/>
    <col min="26" max="16384" width="9" style="1"/>
  </cols>
  <sheetData>
    <row r="1" spans="1:25">
      <c r="A1" s="12" t="s">
        <v>48</v>
      </c>
    </row>
    <row r="2" spans="1:25">
      <c r="A2" s="12"/>
    </row>
    <row r="3" spans="1:25" s="4" customFormat="1">
      <c r="A3" s="26" t="s">
        <v>338</v>
      </c>
    </row>
    <row r="4" spans="1:25">
      <c r="A4" s="32"/>
      <c r="B4" s="25"/>
      <c r="C4" s="25"/>
      <c r="D4" s="25"/>
      <c r="E4" s="25"/>
      <c r="F4" s="25"/>
      <c r="G4" s="25"/>
      <c r="H4" s="25"/>
    </row>
    <row r="5" spans="1:25">
      <c r="A5" s="32"/>
      <c r="B5" s="25"/>
      <c r="C5" s="25"/>
      <c r="D5" s="25"/>
      <c r="E5" s="25"/>
      <c r="F5" s="25"/>
      <c r="G5" s="25"/>
      <c r="H5" s="25"/>
    </row>
    <row r="6" spans="1:25">
      <c r="A6" s="372" t="s">
        <v>415</v>
      </c>
      <c r="B6" s="270" t="s">
        <v>1</v>
      </c>
      <c r="C6" s="270" t="s">
        <v>2</v>
      </c>
      <c r="D6" s="270" t="s">
        <v>336</v>
      </c>
      <c r="E6" s="270" t="s">
        <v>334</v>
      </c>
      <c r="F6" s="270" t="s">
        <v>335</v>
      </c>
      <c r="G6" s="270" t="s">
        <v>5</v>
      </c>
      <c r="H6" s="270" t="s">
        <v>0</v>
      </c>
      <c r="J6" s="372" t="s">
        <v>416</v>
      </c>
      <c r="K6" s="270" t="str">
        <f>B6</f>
        <v>Equity</v>
      </c>
      <c r="L6" s="270" t="str">
        <f t="shared" ref="L6:Q6" si="0">C6</f>
        <v>Bonds</v>
      </c>
      <c r="M6" s="270" t="str">
        <f t="shared" si="0"/>
        <v>MFs</v>
      </c>
      <c r="N6" s="270" t="str">
        <f t="shared" si="0"/>
        <v>Cash</v>
      </c>
      <c r="O6" s="270" t="str">
        <f t="shared" si="0"/>
        <v>Claims</v>
      </c>
      <c r="P6" s="270" t="str">
        <f t="shared" si="0"/>
        <v>Other</v>
      </c>
      <c r="Q6" s="270" t="str">
        <f t="shared" si="0"/>
        <v>Total</v>
      </c>
      <c r="S6" s="372" t="s">
        <v>419</v>
      </c>
      <c r="T6" s="270" t="str">
        <f t="shared" ref="T6:Y6" si="1">K6</f>
        <v>Equity</v>
      </c>
      <c r="U6" s="270" t="str">
        <f t="shared" si="1"/>
        <v>Bonds</v>
      </c>
      <c r="V6" s="270" t="str">
        <f t="shared" si="1"/>
        <v>MFs</v>
      </c>
      <c r="W6" s="270" t="str">
        <f t="shared" si="1"/>
        <v>Cash</v>
      </c>
      <c r="X6" s="270" t="str">
        <f t="shared" si="1"/>
        <v>Claims</v>
      </c>
      <c r="Y6" s="270" t="str">
        <f t="shared" si="1"/>
        <v>Other</v>
      </c>
    </row>
    <row r="7" spans="1:25">
      <c r="A7" s="5">
        <v>2010</v>
      </c>
      <c r="B7" s="85">
        <v>1010.665</v>
      </c>
      <c r="C7" s="85">
        <v>577.75</v>
      </c>
      <c r="D7" s="85">
        <v>348.14</v>
      </c>
      <c r="E7" s="85">
        <v>102.768</v>
      </c>
      <c r="F7" s="85">
        <v>437.178</v>
      </c>
      <c r="G7" s="85">
        <v>358.89300000000003</v>
      </c>
      <c r="H7" s="85">
        <v>2835.3939999999998</v>
      </c>
      <c r="S7" s="5">
        <f>A7</f>
        <v>2010</v>
      </c>
      <c r="T7" s="75">
        <f t="shared" ref="T7:T21" si="2">B7/$H7</f>
        <v>0.35644605300004162</v>
      </c>
      <c r="U7" s="75">
        <f t="shared" ref="U7:U21" si="3">C7/$H7</f>
        <v>0.20376356866100445</v>
      </c>
      <c r="V7" s="75">
        <f t="shared" ref="V7:V21" si="4">D7/$H7</f>
        <v>0.12278364135636882</v>
      </c>
      <c r="W7" s="75">
        <f t="shared" ref="W7:W21" si="5">E7/$H7</f>
        <v>3.6244698267683437E-2</v>
      </c>
      <c r="X7" s="75">
        <f t="shared" ref="X7:X21" si="6">F7/$H7</f>
        <v>0.15418597909144197</v>
      </c>
      <c r="Y7" s="75">
        <f t="shared" ref="Y7:Y21" si="7">G7/$H7</f>
        <v>0.12657605962345975</v>
      </c>
    </row>
    <row r="8" spans="1:25">
      <c r="A8" s="147">
        <v>2011</v>
      </c>
      <c r="B8" s="149">
        <v>929.50599999999997</v>
      </c>
      <c r="C8" s="149">
        <v>665.87099999999998</v>
      </c>
      <c r="D8" s="149">
        <v>356.27699999999999</v>
      </c>
      <c r="E8" s="149">
        <v>106.505</v>
      </c>
      <c r="F8" s="149">
        <v>497.48599999999999</v>
      </c>
      <c r="G8" s="149">
        <v>391.13500000000022</v>
      </c>
      <c r="H8" s="149">
        <v>2946.78</v>
      </c>
      <c r="J8" s="147">
        <f t="shared" ref="J8:J21" si="8">A8</f>
        <v>2011</v>
      </c>
      <c r="K8" s="150">
        <f t="shared" ref="K8:K21" si="9">B8/B7-1</f>
        <v>-8.0302573058332882E-2</v>
      </c>
      <c r="L8" s="150">
        <f t="shared" ref="L8:L21" si="10">C8/C7-1</f>
        <v>0.15252444829078327</v>
      </c>
      <c r="M8" s="150">
        <f t="shared" ref="M8:M21" si="11">D8/D7-1</f>
        <v>2.3372781065088777E-2</v>
      </c>
      <c r="N8" s="150">
        <f t="shared" ref="N8:N21" si="12">E8/E7-1</f>
        <v>3.6363459442628088E-2</v>
      </c>
      <c r="O8" s="150">
        <f t="shared" ref="O8:O21" si="13">F8/F7-1</f>
        <v>0.13794838715580382</v>
      </c>
      <c r="P8" s="150">
        <f t="shared" ref="P8:P21" si="14">G8/G7-1</f>
        <v>8.9837360996174898E-2</v>
      </c>
      <c r="Q8" s="150">
        <f t="shared" ref="Q8:Q21" si="15">H8/H7-1</f>
        <v>3.9284134762223699E-2</v>
      </c>
      <c r="S8" s="147">
        <f t="shared" ref="S8:S21" si="16">J8</f>
        <v>2011</v>
      </c>
      <c r="T8" s="148">
        <f t="shared" si="2"/>
        <v>0.31543108070504072</v>
      </c>
      <c r="U8" s="148">
        <f t="shared" si="3"/>
        <v>0.22596563028118827</v>
      </c>
      <c r="V8" s="148">
        <f t="shared" si="4"/>
        <v>0.12090383401543378</v>
      </c>
      <c r="W8" s="148">
        <f t="shared" si="5"/>
        <v>3.6142840659974612E-2</v>
      </c>
      <c r="X8" s="148">
        <f t="shared" si="6"/>
        <v>0.16882359728245744</v>
      </c>
      <c r="Y8" s="148">
        <f t="shared" si="7"/>
        <v>0.13273301705590515</v>
      </c>
    </row>
    <row r="9" spans="1:25">
      <c r="A9" s="5">
        <v>2012</v>
      </c>
      <c r="B9" s="85">
        <v>1047.9639999999999</v>
      </c>
      <c r="C9" s="85">
        <v>746.60699999999997</v>
      </c>
      <c r="D9" s="85">
        <v>359.27800000000002</v>
      </c>
      <c r="E9" s="85">
        <v>94.194000000000003</v>
      </c>
      <c r="F9" s="85">
        <v>377.15800000000002</v>
      </c>
      <c r="G9" s="85">
        <v>392.88200000000006</v>
      </c>
      <c r="H9" s="85">
        <v>3018.0830000000001</v>
      </c>
      <c r="J9" s="5">
        <f t="shared" si="8"/>
        <v>2012</v>
      </c>
      <c r="K9" s="68">
        <f t="shared" si="9"/>
        <v>0.12744188848700277</v>
      </c>
      <c r="L9" s="68">
        <f t="shared" si="10"/>
        <v>0.12124871033578577</v>
      </c>
      <c r="M9" s="68">
        <f t="shared" si="11"/>
        <v>8.4232212576169641E-3</v>
      </c>
      <c r="N9" s="68">
        <f t="shared" si="12"/>
        <v>-0.11559081733251952</v>
      </c>
      <c r="O9" s="68">
        <f t="shared" si="13"/>
        <v>-0.2418721330851521</v>
      </c>
      <c r="P9" s="68">
        <f t="shared" si="14"/>
        <v>4.466488552545389E-3</v>
      </c>
      <c r="Q9" s="68">
        <f t="shared" si="15"/>
        <v>2.4196920027962587E-2</v>
      </c>
      <c r="S9" s="5">
        <f t="shared" si="16"/>
        <v>2012</v>
      </c>
      <c r="T9" s="75">
        <f t="shared" si="2"/>
        <v>0.34722835654287837</v>
      </c>
      <c r="U9" s="75">
        <f t="shared" si="3"/>
        <v>0.24737788854713405</v>
      </c>
      <c r="V9" s="75">
        <f t="shared" si="4"/>
        <v>0.11904178910917958</v>
      </c>
      <c r="W9" s="75">
        <f t="shared" si="5"/>
        <v>3.1209877263150151E-2</v>
      </c>
      <c r="X9" s="75">
        <f t="shared" si="6"/>
        <v>0.12496607946169803</v>
      </c>
      <c r="Y9" s="75">
        <f t="shared" si="7"/>
        <v>0.13017600907595983</v>
      </c>
    </row>
    <row r="10" spans="1:25">
      <c r="A10" s="147">
        <v>2013</v>
      </c>
      <c r="B10" s="149">
        <v>1164.9549999999999</v>
      </c>
      <c r="C10" s="149">
        <v>750.45299999999997</v>
      </c>
      <c r="D10" s="149">
        <v>407.94200000000001</v>
      </c>
      <c r="E10" s="149">
        <v>109.556</v>
      </c>
      <c r="F10" s="149">
        <v>591.303</v>
      </c>
      <c r="G10" s="149">
        <v>389.92500000000018</v>
      </c>
      <c r="H10" s="149">
        <v>3414.134</v>
      </c>
      <c r="J10" s="147">
        <f t="shared" si="8"/>
        <v>2013</v>
      </c>
      <c r="K10" s="150">
        <f t="shared" si="9"/>
        <v>0.11163646842830488</v>
      </c>
      <c r="L10" s="150">
        <f t="shared" si="10"/>
        <v>5.1513045015649794E-3</v>
      </c>
      <c r="M10" s="150">
        <f t="shared" si="11"/>
        <v>0.13544942913287206</v>
      </c>
      <c r="N10" s="150">
        <f t="shared" si="12"/>
        <v>0.16308894409410368</v>
      </c>
      <c r="O10" s="150">
        <f t="shared" si="13"/>
        <v>0.567785914656457</v>
      </c>
      <c r="P10" s="150">
        <f t="shared" si="14"/>
        <v>-7.5264328729742758E-3</v>
      </c>
      <c r="Q10" s="150">
        <f t="shared" si="15"/>
        <v>0.13122601333362938</v>
      </c>
      <c r="S10" s="147">
        <f t="shared" si="16"/>
        <v>2013</v>
      </c>
      <c r="T10" s="148">
        <f t="shared" si="2"/>
        <v>0.34121537116000716</v>
      </c>
      <c r="U10" s="148">
        <f t="shared" si="3"/>
        <v>0.21980771697888835</v>
      </c>
      <c r="V10" s="148">
        <f t="shared" si="4"/>
        <v>0.11948622989021521</v>
      </c>
      <c r="W10" s="148">
        <f t="shared" si="5"/>
        <v>3.208895725826813E-2</v>
      </c>
      <c r="X10" s="148">
        <f t="shared" si="6"/>
        <v>0.17319267492137097</v>
      </c>
      <c r="Y10" s="148">
        <f t="shared" si="7"/>
        <v>0.1142090497912502</v>
      </c>
    </row>
    <row r="11" spans="1:25">
      <c r="A11" s="5">
        <v>2014</v>
      </c>
      <c r="B11" s="85">
        <v>1137.904</v>
      </c>
      <c r="C11" s="85">
        <v>835.47900000000004</v>
      </c>
      <c r="D11" s="85">
        <v>425.64499999999998</v>
      </c>
      <c r="E11" s="85">
        <v>118.33799999999999</v>
      </c>
      <c r="F11" s="85">
        <v>503.42200000000003</v>
      </c>
      <c r="G11" s="85">
        <v>405.57299999999941</v>
      </c>
      <c r="H11" s="85">
        <v>3426.3609999999999</v>
      </c>
      <c r="J11" s="5">
        <f t="shared" si="8"/>
        <v>2014</v>
      </c>
      <c r="K11" s="68">
        <f t="shared" si="9"/>
        <v>-2.3220639423840339E-2</v>
      </c>
      <c r="L11" s="68">
        <f t="shared" si="10"/>
        <v>0.11329956706149491</v>
      </c>
      <c r="M11" s="68">
        <f t="shared" si="11"/>
        <v>4.339587490378527E-2</v>
      </c>
      <c r="N11" s="68">
        <f t="shared" si="12"/>
        <v>8.0159918215341852E-2</v>
      </c>
      <c r="O11" s="68">
        <f t="shared" si="13"/>
        <v>-0.14862261818390909</v>
      </c>
      <c r="P11" s="68">
        <f t="shared" si="14"/>
        <v>4.0130794383533397E-2</v>
      </c>
      <c r="Q11" s="68">
        <f t="shared" si="15"/>
        <v>3.5812888422070976E-3</v>
      </c>
      <c r="S11" s="5">
        <f t="shared" si="16"/>
        <v>2014</v>
      </c>
      <c r="T11" s="75">
        <f t="shared" si="2"/>
        <v>0.33210277609393757</v>
      </c>
      <c r="U11" s="75">
        <f t="shared" si="3"/>
        <v>0.24383857976436227</v>
      </c>
      <c r="V11" s="75">
        <f t="shared" si="4"/>
        <v>0.12422654822419471</v>
      </c>
      <c r="W11" s="75">
        <f t="shared" si="5"/>
        <v>3.4537516624780634E-2</v>
      </c>
      <c r="X11" s="75">
        <f t="shared" si="6"/>
        <v>0.14692614117426625</v>
      </c>
      <c r="Y11" s="75">
        <f t="shared" si="7"/>
        <v>0.11836843811845846</v>
      </c>
    </row>
    <row r="12" spans="1:25">
      <c r="A12" s="147">
        <v>2015</v>
      </c>
      <c r="B12" s="149">
        <v>1086.9280000000001</v>
      </c>
      <c r="C12" s="149">
        <v>804.55100000000004</v>
      </c>
      <c r="D12" s="149">
        <v>382.85</v>
      </c>
      <c r="E12" s="149">
        <v>105.93600000000001</v>
      </c>
      <c r="F12" s="149">
        <v>608.28300000000002</v>
      </c>
      <c r="G12" s="149">
        <v>410.47499999999991</v>
      </c>
      <c r="H12" s="149">
        <v>3399.0230000000001</v>
      </c>
      <c r="J12" s="147">
        <f t="shared" si="8"/>
        <v>2015</v>
      </c>
      <c r="K12" s="150">
        <f t="shared" si="9"/>
        <v>-4.4798155204656909E-2</v>
      </c>
      <c r="L12" s="150">
        <f t="shared" si="10"/>
        <v>-3.7018285318960786E-2</v>
      </c>
      <c r="M12" s="150">
        <f t="shared" si="11"/>
        <v>-0.10054153108811326</v>
      </c>
      <c r="N12" s="150">
        <f t="shared" si="12"/>
        <v>-0.10480150078588435</v>
      </c>
      <c r="O12" s="150">
        <f t="shared" si="13"/>
        <v>0.20829641930626797</v>
      </c>
      <c r="P12" s="150">
        <f t="shared" si="14"/>
        <v>1.208660339815637E-2</v>
      </c>
      <c r="Q12" s="150">
        <f t="shared" si="15"/>
        <v>-7.9787272853034663E-3</v>
      </c>
      <c r="S12" s="147">
        <f t="shared" si="16"/>
        <v>2015</v>
      </c>
      <c r="T12" s="148">
        <f t="shared" si="2"/>
        <v>0.31977659462733854</v>
      </c>
      <c r="U12" s="148">
        <f t="shared" si="3"/>
        <v>0.23670066369071349</v>
      </c>
      <c r="V12" s="148">
        <f t="shared" si="4"/>
        <v>0.11263530726329302</v>
      </c>
      <c r="W12" s="148">
        <f t="shared" si="5"/>
        <v>3.1166602873825801E-2</v>
      </c>
      <c r="X12" s="148">
        <f t="shared" si="6"/>
        <v>0.17895818886780113</v>
      </c>
      <c r="Y12" s="148">
        <f t="shared" si="7"/>
        <v>0.12076264267702805</v>
      </c>
    </row>
    <row r="13" spans="1:25">
      <c r="A13" s="5">
        <v>2016</v>
      </c>
      <c r="B13" s="85">
        <v>1099.076</v>
      </c>
      <c r="C13" s="85">
        <v>829.47500000000002</v>
      </c>
      <c r="D13" s="85">
        <v>385.07900000000001</v>
      </c>
      <c r="E13" s="85">
        <v>102.52</v>
      </c>
      <c r="F13" s="85">
        <v>581.51099999999997</v>
      </c>
      <c r="G13" s="85">
        <v>434.39100000000008</v>
      </c>
      <c r="H13" s="85">
        <v>3432.0520000000001</v>
      </c>
      <c r="J13" s="5">
        <f t="shared" si="8"/>
        <v>2016</v>
      </c>
      <c r="K13" s="68">
        <f t="shared" si="9"/>
        <v>1.1176453270133724E-2</v>
      </c>
      <c r="L13" s="68">
        <f t="shared" si="10"/>
        <v>3.0978769524865335E-2</v>
      </c>
      <c r="M13" s="68">
        <f t="shared" si="11"/>
        <v>5.822123547081004E-3</v>
      </c>
      <c r="N13" s="68">
        <f t="shared" si="12"/>
        <v>-3.2245884307506523E-2</v>
      </c>
      <c r="O13" s="68">
        <f t="shared" si="13"/>
        <v>-4.401240869792522E-2</v>
      </c>
      <c r="P13" s="68">
        <f t="shared" si="14"/>
        <v>5.8264206102686344E-2</v>
      </c>
      <c r="Q13" s="68">
        <f t="shared" si="15"/>
        <v>9.7172040318644903E-3</v>
      </c>
      <c r="S13" s="5">
        <f t="shared" si="16"/>
        <v>2016</v>
      </c>
      <c r="T13" s="75">
        <f t="shared" si="2"/>
        <v>0.32023873764150423</v>
      </c>
      <c r="U13" s="75">
        <f t="shared" si="3"/>
        <v>0.24168485792173311</v>
      </c>
      <c r="V13" s="75">
        <f t="shared" si="4"/>
        <v>0.1122008058152965</v>
      </c>
      <c r="W13" s="75">
        <f t="shared" si="5"/>
        <v>2.9871342275699785E-2</v>
      </c>
      <c r="X13" s="75">
        <f t="shared" si="6"/>
        <v>0.16943536986036339</v>
      </c>
      <c r="Y13" s="75">
        <f t="shared" si="7"/>
        <v>0.12656888648540293</v>
      </c>
    </row>
    <row r="14" spans="1:25">
      <c r="A14" s="147">
        <v>2017</v>
      </c>
      <c r="B14" s="149">
        <v>1210.941</v>
      </c>
      <c r="C14" s="149">
        <v>946.65499999999997</v>
      </c>
      <c r="D14" s="149">
        <v>411.48599999999999</v>
      </c>
      <c r="E14" s="149">
        <v>115.294</v>
      </c>
      <c r="F14" s="149">
        <v>325.76900000000001</v>
      </c>
      <c r="G14" s="149">
        <v>468.37800000000061</v>
      </c>
      <c r="H14" s="149">
        <v>3478.5230000000001</v>
      </c>
      <c r="J14" s="147">
        <f t="shared" si="8"/>
        <v>2017</v>
      </c>
      <c r="K14" s="150">
        <f t="shared" si="9"/>
        <v>0.10178095054391134</v>
      </c>
      <c r="L14" s="150">
        <f t="shared" si="10"/>
        <v>0.14127008047258793</v>
      </c>
      <c r="M14" s="150">
        <f t="shared" si="11"/>
        <v>6.8575539045234724E-2</v>
      </c>
      <c r="N14" s="150">
        <f t="shared" si="12"/>
        <v>0.12460007803355455</v>
      </c>
      <c r="O14" s="150">
        <f t="shared" si="13"/>
        <v>-0.43978875722041366</v>
      </c>
      <c r="P14" s="150">
        <f t="shared" si="14"/>
        <v>7.8240571282555349E-2</v>
      </c>
      <c r="Q14" s="150">
        <f t="shared" si="15"/>
        <v>1.3540296009501018E-2</v>
      </c>
      <c r="S14" s="147">
        <f t="shared" si="16"/>
        <v>2017</v>
      </c>
      <c r="T14" s="148">
        <f t="shared" si="2"/>
        <v>0.34811930235907595</v>
      </c>
      <c r="U14" s="148">
        <f t="shared" si="3"/>
        <v>0.27214280313799849</v>
      </c>
      <c r="V14" s="148">
        <f t="shared" si="4"/>
        <v>0.11829331012041604</v>
      </c>
      <c r="W14" s="148">
        <f t="shared" si="5"/>
        <v>3.3144527145572991E-2</v>
      </c>
      <c r="X14" s="148">
        <f t="shared" si="6"/>
        <v>9.3651529686593987E-2</v>
      </c>
      <c r="Y14" s="148">
        <f t="shared" si="7"/>
        <v>0.13464852755034265</v>
      </c>
    </row>
    <row r="15" spans="1:25">
      <c r="A15" s="5">
        <v>2018</v>
      </c>
      <c r="B15" s="85">
        <v>1055.518</v>
      </c>
      <c r="C15" s="85">
        <v>972.09400000000005</v>
      </c>
      <c r="D15" s="85">
        <v>344.94099999999997</v>
      </c>
      <c r="E15" s="85">
        <v>96.787999999999997</v>
      </c>
      <c r="F15" s="85">
        <v>600.96299999999997</v>
      </c>
      <c r="G15" s="85">
        <v>424.67299999999977</v>
      </c>
      <c r="H15" s="85">
        <v>3494.9769999999999</v>
      </c>
      <c r="J15" s="5">
        <f t="shared" si="8"/>
        <v>2018</v>
      </c>
      <c r="K15" s="68">
        <f t="shared" si="9"/>
        <v>-0.12834894515917783</v>
      </c>
      <c r="L15" s="68">
        <f t="shared" si="10"/>
        <v>2.687251427394366E-2</v>
      </c>
      <c r="M15" s="68">
        <f t="shared" si="11"/>
        <v>-0.16171874620278703</v>
      </c>
      <c r="N15" s="68">
        <f t="shared" si="12"/>
        <v>-0.16051138827692679</v>
      </c>
      <c r="O15" s="68">
        <f t="shared" si="13"/>
        <v>0.84475195614070087</v>
      </c>
      <c r="P15" s="68">
        <f t="shared" si="14"/>
        <v>-9.3311385248668333E-2</v>
      </c>
      <c r="Q15" s="68">
        <f t="shared" si="15"/>
        <v>4.7301685226746049E-3</v>
      </c>
      <c r="S15" s="5">
        <f t="shared" si="16"/>
        <v>2018</v>
      </c>
      <c r="T15" s="75">
        <f t="shared" si="2"/>
        <v>0.30200999892130909</v>
      </c>
      <c r="U15" s="75">
        <f t="shared" si="3"/>
        <v>0.27814031394198019</v>
      </c>
      <c r="V15" s="75">
        <f t="shared" si="4"/>
        <v>9.8696214595975884E-2</v>
      </c>
      <c r="W15" s="75">
        <f t="shared" si="5"/>
        <v>2.7693458354661561E-2</v>
      </c>
      <c r="X15" s="75">
        <f t="shared" si="6"/>
        <v>0.17195048780006278</v>
      </c>
      <c r="Y15" s="75">
        <f t="shared" si="7"/>
        <v>0.12150952638601049</v>
      </c>
    </row>
    <row r="16" spans="1:25">
      <c r="A16" s="147">
        <v>2019</v>
      </c>
      <c r="B16" s="149">
        <v>1210.104</v>
      </c>
      <c r="C16" s="149">
        <v>1079.56</v>
      </c>
      <c r="D16" s="149">
        <v>360.87400000000002</v>
      </c>
      <c r="E16" s="149">
        <v>101.71899999999999</v>
      </c>
      <c r="F16" s="149">
        <v>413.85300000000001</v>
      </c>
      <c r="G16" s="149">
        <v>467.32200000000012</v>
      </c>
      <c r="H16" s="149">
        <v>3633.4319999999998</v>
      </c>
      <c r="J16" s="147">
        <f t="shared" si="8"/>
        <v>2019</v>
      </c>
      <c r="K16" s="150">
        <f t="shared" si="9"/>
        <v>0.14645510545533091</v>
      </c>
      <c r="L16" s="150">
        <f t="shared" si="10"/>
        <v>0.11055103724536908</v>
      </c>
      <c r="M16" s="150">
        <f t="shared" si="11"/>
        <v>4.6190507941938019E-2</v>
      </c>
      <c r="N16" s="150">
        <f t="shared" si="12"/>
        <v>5.0946398313840513E-2</v>
      </c>
      <c r="O16" s="150">
        <f t="shared" si="13"/>
        <v>-0.31135028279611221</v>
      </c>
      <c r="P16" s="150">
        <f t="shared" si="14"/>
        <v>0.10042785861121462</v>
      </c>
      <c r="Q16" s="150">
        <f t="shared" si="15"/>
        <v>3.9615425223113121E-2</v>
      </c>
      <c r="S16" s="147">
        <f t="shared" si="16"/>
        <v>2019</v>
      </c>
      <c r="T16" s="148">
        <f t="shared" si="2"/>
        <v>0.33304710257409526</v>
      </c>
      <c r="U16" s="148">
        <f t="shared" si="3"/>
        <v>0.2971185369645008</v>
      </c>
      <c r="V16" s="148">
        <f t="shared" si="4"/>
        <v>9.9320422124316632E-2</v>
      </c>
      <c r="W16" s="148">
        <f t="shared" si="5"/>
        <v>2.7995294806673138E-2</v>
      </c>
      <c r="X16" s="148">
        <f t="shared" si="6"/>
        <v>0.11390140231054277</v>
      </c>
      <c r="Y16" s="148">
        <f t="shared" si="7"/>
        <v>0.1286172412198715</v>
      </c>
    </row>
    <row r="17" spans="1:25">
      <c r="A17" s="5">
        <v>2020</v>
      </c>
      <c r="B17" s="85">
        <v>1331.0519999999999</v>
      </c>
      <c r="C17" s="85">
        <v>1163.5809999999999</v>
      </c>
      <c r="D17" s="85">
        <v>406.63499999999999</v>
      </c>
      <c r="E17" s="85">
        <v>120.271</v>
      </c>
      <c r="F17" s="85">
        <v>127.729</v>
      </c>
      <c r="G17" s="85">
        <v>479.53499999999985</v>
      </c>
      <c r="H17" s="85">
        <v>3628.8029999999999</v>
      </c>
      <c r="J17" s="5">
        <f t="shared" si="8"/>
        <v>2020</v>
      </c>
      <c r="K17" s="68">
        <f t="shared" si="9"/>
        <v>9.994843418416921E-2</v>
      </c>
      <c r="L17" s="68">
        <f t="shared" si="10"/>
        <v>7.7828930304939092E-2</v>
      </c>
      <c r="M17" s="68">
        <f t="shared" si="11"/>
        <v>0.12680603202225704</v>
      </c>
      <c r="N17" s="68">
        <f t="shared" si="12"/>
        <v>0.18238480519863542</v>
      </c>
      <c r="O17" s="68">
        <f t="shared" si="13"/>
        <v>-0.69136625806747809</v>
      </c>
      <c r="P17" s="68">
        <f t="shared" si="14"/>
        <v>2.6134014662266614E-2</v>
      </c>
      <c r="Q17" s="68">
        <f t="shared" si="15"/>
        <v>-1.2740021004934432E-3</v>
      </c>
      <c r="S17" s="5">
        <f t="shared" si="16"/>
        <v>2020</v>
      </c>
      <c r="T17" s="75">
        <f t="shared" si="2"/>
        <v>0.36680194543489958</v>
      </c>
      <c r="U17" s="75">
        <f t="shared" si="3"/>
        <v>0.32065146551080342</v>
      </c>
      <c r="V17" s="75">
        <f t="shared" si="4"/>
        <v>0.11205761238623314</v>
      </c>
      <c r="W17" s="75">
        <f t="shared" si="5"/>
        <v>3.3143436003552691E-2</v>
      </c>
      <c r="X17" s="75">
        <f t="shared" si="6"/>
        <v>3.5198659172184329E-2</v>
      </c>
      <c r="Y17" s="75">
        <f t="shared" si="7"/>
        <v>0.13214688149232678</v>
      </c>
    </row>
    <row r="18" spans="1:25">
      <c r="A18" s="147">
        <v>2021</v>
      </c>
      <c r="B18" s="149">
        <v>1403.355</v>
      </c>
      <c r="C18" s="149">
        <v>1209.2270000000001</v>
      </c>
      <c r="D18" s="149">
        <v>414.92599999999999</v>
      </c>
      <c r="E18" s="149">
        <v>121.724</v>
      </c>
      <c r="F18" s="149">
        <v>53.441000000000003</v>
      </c>
      <c r="G18" s="149">
        <v>472.83399999999983</v>
      </c>
      <c r="H18" s="149">
        <v>3675.5070000000001</v>
      </c>
      <c r="J18" s="147">
        <f t="shared" si="8"/>
        <v>2021</v>
      </c>
      <c r="K18" s="150">
        <f t="shared" si="9"/>
        <v>5.4320191848252541E-2</v>
      </c>
      <c r="L18" s="150">
        <f t="shared" si="10"/>
        <v>3.9228897687398012E-2</v>
      </c>
      <c r="M18" s="150">
        <f t="shared" si="11"/>
        <v>2.0389292608850695E-2</v>
      </c>
      <c r="N18" s="150">
        <f t="shared" si="12"/>
        <v>1.2081050294751039E-2</v>
      </c>
      <c r="O18" s="150">
        <f t="shared" si="13"/>
        <v>-0.58160636973592528</v>
      </c>
      <c r="P18" s="150">
        <f t="shared" si="14"/>
        <v>-1.3973953934540817E-2</v>
      </c>
      <c r="Q18" s="150">
        <f t="shared" si="15"/>
        <v>1.2870359730192016E-2</v>
      </c>
      <c r="S18" s="147">
        <f t="shared" si="16"/>
        <v>2021</v>
      </c>
      <c r="T18" s="148">
        <f t="shared" si="2"/>
        <v>0.38181263156348227</v>
      </c>
      <c r="U18" s="148">
        <f t="shared" si="3"/>
        <v>0.32899597252841584</v>
      </c>
      <c r="V18" s="148">
        <f t="shared" si="4"/>
        <v>0.11288945987587562</v>
      </c>
      <c r="W18" s="148">
        <f t="shared" si="5"/>
        <v>3.3117607992584425E-2</v>
      </c>
      <c r="X18" s="148">
        <f t="shared" si="6"/>
        <v>1.4539762813674414E-2</v>
      </c>
      <c r="Y18" s="148">
        <f t="shared" si="7"/>
        <v>0.12864456522596743</v>
      </c>
    </row>
    <row r="19" spans="1:25">
      <c r="A19" s="5">
        <v>2022</v>
      </c>
      <c r="B19" s="85">
        <v>1085.4390000000001</v>
      </c>
      <c r="C19" s="85">
        <v>922.50400000000002</v>
      </c>
      <c r="D19" s="85">
        <v>315.57499999999999</v>
      </c>
      <c r="E19" s="85">
        <v>97.679000000000002</v>
      </c>
      <c r="F19" s="85">
        <v>335.77100000000002</v>
      </c>
      <c r="G19" s="85">
        <v>428.48699999999963</v>
      </c>
      <c r="H19" s="85">
        <v>3185.4549999999999</v>
      </c>
      <c r="J19" s="5">
        <f t="shared" si="8"/>
        <v>2022</v>
      </c>
      <c r="K19" s="68">
        <f t="shared" si="9"/>
        <v>-0.22653997028549433</v>
      </c>
      <c r="L19" s="68">
        <f t="shared" si="10"/>
        <v>-0.23711263476584632</v>
      </c>
      <c r="M19" s="68">
        <f t="shared" si="11"/>
        <v>-0.2394426958059992</v>
      </c>
      <c r="N19" s="68">
        <f t="shared" si="12"/>
        <v>-0.19753705103348562</v>
      </c>
      <c r="O19" s="68">
        <f t="shared" si="13"/>
        <v>5.2830223985329612</v>
      </c>
      <c r="P19" s="68">
        <f t="shared" si="14"/>
        <v>-9.3789786690466892E-2</v>
      </c>
      <c r="Q19" s="68">
        <f t="shared" si="15"/>
        <v>-0.13332908902091611</v>
      </c>
      <c r="S19" s="5">
        <f t="shared" si="16"/>
        <v>2022</v>
      </c>
      <c r="T19" s="75">
        <f t="shared" si="2"/>
        <v>0.3407484958977603</v>
      </c>
      <c r="U19" s="75">
        <f t="shared" si="3"/>
        <v>0.28959881712345648</v>
      </c>
      <c r="V19" s="75">
        <f t="shared" si="4"/>
        <v>9.9067480155896101E-2</v>
      </c>
      <c r="W19" s="75">
        <f t="shared" si="5"/>
        <v>3.0664065259123109E-2</v>
      </c>
      <c r="X19" s="75">
        <f t="shared" si="6"/>
        <v>0.10540754774435677</v>
      </c>
      <c r="Y19" s="75">
        <f t="shared" si="7"/>
        <v>0.13451359381940717</v>
      </c>
    </row>
    <row r="20" spans="1:25">
      <c r="A20" s="147">
        <v>2023</v>
      </c>
      <c r="B20" s="149">
        <v>1285.07</v>
      </c>
      <c r="C20" s="149">
        <v>927.02300000000002</v>
      </c>
      <c r="D20" s="149">
        <v>341.24700000000001</v>
      </c>
      <c r="E20" s="149">
        <v>84.807000000000002</v>
      </c>
      <c r="F20" s="149">
        <v>180.45599999999999</v>
      </c>
      <c r="G20" s="149">
        <v>410.67800000000034</v>
      </c>
      <c r="H20" s="149">
        <v>3229.2809999999999</v>
      </c>
      <c r="J20" s="147">
        <f t="shared" si="8"/>
        <v>2023</v>
      </c>
      <c r="K20" s="150">
        <f t="shared" si="9"/>
        <v>0.18391729060776307</v>
      </c>
      <c r="L20" s="150">
        <f t="shared" si="10"/>
        <v>4.8986237458048532E-3</v>
      </c>
      <c r="M20" s="150">
        <f t="shared" si="11"/>
        <v>8.1349916818505896E-2</v>
      </c>
      <c r="N20" s="150">
        <f t="shared" si="12"/>
        <v>-0.13177858086180239</v>
      </c>
      <c r="O20" s="150">
        <f t="shared" si="13"/>
        <v>-0.46256228203150362</v>
      </c>
      <c r="P20" s="150">
        <f t="shared" si="14"/>
        <v>-4.1562521149998255E-2</v>
      </c>
      <c r="Q20" s="150">
        <f t="shared" si="15"/>
        <v>1.3758160137248954E-2</v>
      </c>
      <c r="S20" s="147">
        <f t="shared" si="16"/>
        <v>2023</v>
      </c>
      <c r="T20" s="148">
        <f t="shared" si="2"/>
        <v>0.39794307153821545</v>
      </c>
      <c r="U20" s="148">
        <f t="shared" si="3"/>
        <v>0.28706792626593969</v>
      </c>
      <c r="V20" s="148">
        <f t="shared" si="4"/>
        <v>0.10567274882551256</v>
      </c>
      <c r="W20" s="148">
        <f t="shared" si="5"/>
        <v>2.6261883063133869E-2</v>
      </c>
      <c r="X20" s="148">
        <f t="shared" si="6"/>
        <v>5.5881169833161E-2</v>
      </c>
      <c r="Y20" s="148">
        <f t="shared" si="7"/>
        <v>0.12717320047403752</v>
      </c>
    </row>
    <row r="21" spans="1:25">
      <c r="A21" s="92">
        <v>2024</v>
      </c>
      <c r="B21" s="91">
        <v>1511.9469999999999</v>
      </c>
      <c r="C21" s="91">
        <v>887.71100000000001</v>
      </c>
      <c r="D21" s="91">
        <v>360.00900000000001</v>
      </c>
      <c r="E21" s="91">
        <v>71.884</v>
      </c>
      <c r="F21" s="91">
        <v>-51.442</v>
      </c>
      <c r="G21" s="91">
        <v>391.95400000000018</v>
      </c>
      <c r="H21" s="91">
        <v>3172.0630000000001</v>
      </c>
      <c r="J21" s="92">
        <f t="shared" si="8"/>
        <v>2024</v>
      </c>
      <c r="K21" s="74">
        <f t="shared" si="9"/>
        <v>0.17654835923334922</v>
      </c>
      <c r="L21" s="74">
        <f t="shared" si="10"/>
        <v>-4.2406714828003178E-2</v>
      </c>
      <c r="M21" s="74">
        <f t="shared" si="11"/>
        <v>5.4980703127060382E-2</v>
      </c>
      <c r="N21" s="74">
        <f t="shared" si="12"/>
        <v>-0.15238128928036598</v>
      </c>
      <c r="O21" s="74">
        <f t="shared" si="13"/>
        <v>-1.2850667198652304</v>
      </c>
      <c r="P21" s="74">
        <f t="shared" si="14"/>
        <v>-4.5592897598605631E-2</v>
      </c>
      <c r="Q21" s="74">
        <f t="shared" si="15"/>
        <v>-1.7718495231601072E-2</v>
      </c>
      <c r="S21" s="92">
        <f t="shared" si="16"/>
        <v>2024</v>
      </c>
      <c r="T21" s="74">
        <f t="shared" si="2"/>
        <v>0.47664469463563613</v>
      </c>
      <c r="U21" s="74">
        <f t="shared" si="3"/>
        <v>0.27985289068974983</v>
      </c>
      <c r="V21" s="74">
        <f t="shared" si="4"/>
        <v>0.11349364750952298</v>
      </c>
      <c r="W21" s="74">
        <f t="shared" si="5"/>
        <v>2.2661592786776302E-2</v>
      </c>
      <c r="X21" s="74">
        <f t="shared" si="6"/>
        <v>-1.6217206278689923E-2</v>
      </c>
      <c r="Y21" s="74">
        <f t="shared" si="7"/>
        <v>0.12356438065700466</v>
      </c>
    </row>
    <row r="22" spans="1:25">
      <c r="A22" s="13"/>
      <c r="B22" s="18"/>
      <c r="C22" s="18"/>
      <c r="D22" s="18"/>
      <c r="E22" s="18"/>
      <c r="F22" s="126"/>
      <c r="G22" s="18"/>
      <c r="H22" s="18"/>
    </row>
    <row r="23" spans="1:25">
      <c r="A23" s="271" t="s">
        <v>88</v>
      </c>
      <c r="B23" s="272">
        <f>AVERAGE(B$7:B$21)</f>
        <v>1171.3616</v>
      </c>
      <c r="C23" s="272">
        <f t="shared" ref="C23:H23" si="17">AVERAGE(C$7:C$21)</f>
        <v>887.90273333333346</v>
      </c>
      <c r="D23" s="272">
        <f t="shared" si="17"/>
        <v>374.72693333333336</v>
      </c>
      <c r="E23" s="272">
        <f t="shared" si="17"/>
        <v>103.3322</v>
      </c>
      <c r="F23" s="272">
        <f t="shared" si="17"/>
        <v>372.19206666666662</v>
      </c>
      <c r="G23" s="272">
        <f t="shared" si="17"/>
        <v>421.80900000000003</v>
      </c>
      <c r="H23" s="272">
        <f t="shared" si="17"/>
        <v>3331.3245333333334</v>
      </c>
      <c r="S23" s="275" t="s">
        <v>88</v>
      </c>
      <c r="T23" s="276">
        <f t="shared" ref="T23:Y23" si="18">AVERAGE(T$7:T$21)</f>
        <v>0.35197108084634815</v>
      </c>
      <c r="U23" s="276">
        <f t="shared" si="18"/>
        <v>0.26484717546719122</v>
      </c>
      <c r="V23" s="276">
        <f t="shared" si="18"/>
        <v>0.11271793675118204</v>
      </c>
      <c r="W23" s="276">
        <f t="shared" si="18"/>
        <v>3.1062913375697377E-2</v>
      </c>
      <c r="X23" s="276">
        <f t="shared" si="18"/>
        <v>0.11272009224941901</v>
      </c>
      <c r="Y23" s="276">
        <f t="shared" si="18"/>
        <v>0.12668080131016216</v>
      </c>
    </row>
    <row r="24" spans="1:25">
      <c r="A24" s="271" t="s">
        <v>109</v>
      </c>
      <c r="B24" s="273">
        <f>B21/B20-1</f>
        <v>0.17654835923334922</v>
      </c>
      <c r="C24" s="273">
        <f t="shared" ref="C24:H24" si="19">C21/C20-1</f>
        <v>-4.2406714828003178E-2</v>
      </c>
      <c r="D24" s="273">
        <f t="shared" si="19"/>
        <v>5.4980703127060382E-2</v>
      </c>
      <c r="E24" s="273">
        <f t="shared" si="19"/>
        <v>-0.15238128928036598</v>
      </c>
      <c r="F24" s="273">
        <f t="shared" si="19"/>
        <v>-1.2850667198652304</v>
      </c>
      <c r="G24" s="273">
        <f t="shared" si="19"/>
        <v>-4.5592897598605631E-2</v>
      </c>
      <c r="H24" s="273">
        <f t="shared" si="19"/>
        <v>-1.7718495231601072E-2</v>
      </c>
      <c r="S24" s="275" t="s">
        <v>109</v>
      </c>
      <c r="T24" s="276">
        <f t="shared" ref="T24:Y24" si="20">T21-T20</f>
        <v>7.8701623097420681E-2</v>
      </c>
      <c r="U24" s="276">
        <f t="shared" si="20"/>
        <v>-7.2150355761898544E-3</v>
      </c>
      <c r="V24" s="276">
        <f t="shared" si="20"/>
        <v>7.8208986840104244E-3</v>
      </c>
      <c r="W24" s="276">
        <f t="shared" si="20"/>
        <v>-3.6002902763575678E-3</v>
      </c>
      <c r="X24" s="276">
        <f t="shared" si="20"/>
        <v>-7.2098376111850923E-2</v>
      </c>
      <c r="Y24" s="276">
        <f t="shared" si="20"/>
        <v>-3.6088198170328573E-3</v>
      </c>
    </row>
    <row r="25" spans="1:25">
      <c r="A25" s="274" t="s">
        <v>402</v>
      </c>
      <c r="B25" s="273">
        <f>((B21/B16)^(1/5))-1</f>
        <v>4.554510770550646E-2</v>
      </c>
      <c r="C25" s="273">
        <f t="shared" ref="C25:H25" si="21">((C21/C16)^(1/5))-1</f>
        <v>-3.8376731714183543E-2</v>
      </c>
      <c r="D25" s="273">
        <f t="shared" si="21"/>
        <v>-4.7985199398759004E-4</v>
      </c>
      <c r="E25" s="273">
        <f t="shared" si="21"/>
        <v>-6.7076504776481749E-2</v>
      </c>
      <c r="F25" s="273">
        <f t="shared" si="21"/>
        <v>-1.6590135549143026</v>
      </c>
      <c r="G25" s="273">
        <f t="shared" si="21"/>
        <v>-3.4563364849749534E-2</v>
      </c>
      <c r="H25" s="273">
        <f t="shared" si="21"/>
        <v>-2.6793606237200285E-2</v>
      </c>
      <c r="J25" s="35"/>
      <c r="K25" s="75"/>
      <c r="L25" s="75"/>
      <c r="M25" s="75"/>
      <c r="N25" s="75"/>
      <c r="O25" s="75"/>
      <c r="P25" s="75"/>
      <c r="Q25" s="75"/>
    </row>
    <row r="26" spans="1:25">
      <c r="A26" s="274" t="s">
        <v>403</v>
      </c>
      <c r="B26" s="273">
        <f>((B21/B11)^(1/10))-1</f>
        <v>2.8828755937865491E-2</v>
      </c>
      <c r="C26" s="273">
        <f t="shared" ref="C26:H26" si="22">((C21/C11)^(1/10))-1</f>
        <v>6.0825265432653541E-3</v>
      </c>
      <c r="D26" s="273">
        <f t="shared" si="22"/>
        <v>-1.6608200965214759E-2</v>
      </c>
      <c r="E26" s="273">
        <f t="shared" si="22"/>
        <v>-4.8627045837818961E-2</v>
      </c>
      <c r="F26" s="273" t="e">
        <f t="shared" si="22"/>
        <v>#NUM!</v>
      </c>
      <c r="G26" s="273">
        <f t="shared" si="22"/>
        <v>-3.4098129436465063E-3</v>
      </c>
      <c r="H26" s="273">
        <f t="shared" si="22"/>
        <v>-7.6820014561544969E-3</v>
      </c>
      <c r="J26" s="35"/>
      <c r="K26" s="75"/>
      <c r="L26" s="75"/>
      <c r="M26" s="75"/>
      <c r="N26" s="75"/>
      <c r="O26" s="75"/>
      <c r="P26" s="75"/>
      <c r="Q26" s="75"/>
    </row>
    <row r="27" spans="1:25">
      <c r="H27" s="75"/>
      <c r="J27" s="35"/>
      <c r="K27" s="75"/>
      <c r="L27" s="75"/>
      <c r="M27" s="75"/>
      <c r="N27" s="75"/>
      <c r="O27" s="75"/>
      <c r="P27" s="75"/>
      <c r="Q27" s="75"/>
    </row>
    <row r="28" spans="1:25" s="127" customFormat="1" ht="12.75" customHeight="1">
      <c r="A28" s="71" t="s">
        <v>97</v>
      </c>
      <c r="B28" s="71"/>
      <c r="C28" s="71"/>
      <c r="D28" s="71"/>
      <c r="E28" s="82"/>
      <c r="F28" s="146"/>
      <c r="G28" s="146"/>
      <c r="H28" s="82"/>
      <c r="K28" s="152"/>
      <c r="L28" s="152"/>
      <c r="M28" s="152"/>
      <c r="N28" s="152"/>
      <c r="O28" s="152"/>
      <c r="P28" s="152"/>
      <c r="Q28" s="152"/>
    </row>
    <row r="29" spans="1:25" s="127" customFormat="1" ht="11.25">
      <c r="A29" s="71" t="s">
        <v>434</v>
      </c>
      <c r="B29" s="71"/>
      <c r="C29" s="71"/>
      <c r="D29" s="71"/>
      <c r="E29" s="71"/>
      <c r="F29" s="71"/>
      <c r="G29" s="71"/>
      <c r="H29" s="71"/>
      <c r="I29" s="71"/>
    </row>
    <row r="35" ht="12.75" customHeight="1"/>
  </sheetData>
  <hyperlinks>
    <hyperlink ref="A1" location="Contents!B3" display="Return to the Table of Contents" xr:uid="{725017C7-C174-4CBC-B9D3-1FCAAB3DC905}"/>
  </hyperlinks>
  <pageMargins left="0.7" right="0.7" top="0.75" bottom="0.75" header="0.3" footer="0.3"/>
  <pageSetup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92"/>
  <dimension ref="A1:V48"/>
  <sheetViews>
    <sheetView showGridLines="0" workbookViewId="0">
      <selection activeCell="A3" sqref="A3"/>
    </sheetView>
  </sheetViews>
  <sheetFormatPr defaultColWidth="9" defaultRowHeight="12.75"/>
  <cols>
    <col min="1" max="1" width="10.625" style="30" customWidth="1"/>
    <col min="2" max="7" width="7.625" style="30" customWidth="1"/>
    <col min="8" max="8" width="2.625" style="1" customWidth="1"/>
    <col min="9" max="9" width="10.625" style="1" customWidth="1"/>
    <col min="10" max="15" width="7.625" style="1" customWidth="1"/>
    <col min="16" max="16" width="2.625" style="1" customWidth="1"/>
    <col min="17" max="17" width="10.625" style="1" customWidth="1"/>
    <col min="18" max="23" width="7.625" style="1" customWidth="1"/>
    <col min="24" max="16384" width="9" style="1"/>
  </cols>
  <sheetData>
    <row r="1" spans="1:22">
      <c r="A1" s="12" t="s">
        <v>48</v>
      </c>
    </row>
    <row r="2" spans="1:22">
      <c r="A2" s="12"/>
    </row>
    <row r="3" spans="1:22" s="4" customFormat="1">
      <c r="A3" s="26" t="s">
        <v>339</v>
      </c>
    </row>
    <row r="4" spans="1:22">
      <c r="A4" s="26"/>
      <c r="B4" s="25"/>
      <c r="C4" s="25"/>
      <c r="D4" s="25"/>
      <c r="E4" s="25"/>
      <c r="F4" s="25"/>
      <c r="G4" s="25"/>
    </row>
    <row r="5" spans="1:22">
      <c r="A5" s="32"/>
      <c r="B5" s="25"/>
      <c r="C5" s="25"/>
      <c r="D5" s="25"/>
      <c r="E5" s="25"/>
      <c r="F5" s="25"/>
      <c r="G5" s="25"/>
    </row>
    <row r="6" spans="1:22">
      <c r="A6" s="372" t="s">
        <v>415</v>
      </c>
      <c r="B6" s="270" t="s">
        <v>1</v>
      </c>
      <c r="C6" s="270" t="s">
        <v>2</v>
      </c>
      <c r="D6" s="270" t="s">
        <v>336</v>
      </c>
      <c r="E6" s="270" t="s">
        <v>334</v>
      </c>
      <c r="F6" s="270" t="s">
        <v>5</v>
      </c>
      <c r="G6" s="270" t="s">
        <v>0</v>
      </c>
      <c r="I6" s="372" t="s">
        <v>416</v>
      </c>
      <c r="J6" s="270" t="str">
        <f t="shared" ref="J6:O6" si="0">B6</f>
        <v>Equity</v>
      </c>
      <c r="K6" s="270" t="str">
        <f t="shared" si="0"/>
        <v>Bonds</v>
      </c>
      <c r="L6" s="270" t="str">
        <f t="shared" si="0"/>
        <v>MFs</v>
      </c>
      <c r="M6" s="270" t="str">
        <f t="shared" si="0"/>
        <v>Cash</v>
      </c>
      <c r="N6" s="270" t="str">
        <f t="shared" si="0"/>
        <v>Other</v>
      </c>
      <c r="O6" s="270" t="str">
        <f t="shared" si="0"/>
        <v>Total</v>
      </c>
      <c r="Q6" s="372" t="s">
        <v>419</v>
      </c>
      <c r="R6" s="270" t="str">
        <f>J6</f>
        <v>Equity</v>
      </c>
      <c r="S6" s="270" t="str">
        <f>K6</f>
        <v>Bonds</v>
      </c>
      <c r="T6" s="270" t="str">
        <f>L6</f>
        <v>MFs</v>
      </c>
      <c r="U6" s="270" t="str">
        <f>M6</f>
        <v>Cash</v>
      </c>
      <c r="V6" s="270" t="str">
        <f>N6</f>
        <v>Other</v>
      </c>
    </row>
    <row r="7" spans="1:22">
      <c r="A7" s="5">
        <v>2010</v>
      </c>
      <c r="B7" s="85">
        <v>767.41700000000003</v>
      </c>
      <c r="C7" s="85">
        <v>251.39699999999999</v>
      </c>
      <c r="D7" s="85">
        <v>1872.03</v>
      </c>
      <c r="E7" s="85">
        <v>123.307</v>
      </c>
      <c r="F7" s="85">
        <v>754.28400000000011</v>
      </c>
      <c r="G7" s="85">
        <v>3768.4349999999999</v>
      </c>
      <c r="I7" s="147">
        <f t="shared" ref="I7:I20" si="1">A8</f>
        <v>2011</v>
      </c>
      <c r="J7" s="150">
        <f t="shared" ref="J7:J20" si="2">B8/B7-1</f>
        <v>-2.1490271912141701E-2</v>
      </c>
      <c r="K7" s="150">
        <f t="shared" ref="K7:K20" si="3">C8/C7-1</f>
        <v>-8.8982764313018103E-3</v>
      </c>
      <c r="L7" s="150">
        <f t="shared" ref="L7:L20" si="4">D8/D7-1</f>
        <v>-1.5143453897640491E-2</v>
      </c>
      <c r="M7" s="150">
        <f t="shared" ref="M7:M20" si="5">E8/E7-1</f>
        <v>0.18507465107414811</v>
      </c>
      <c r="N7" s="150">
        <f t="shared" ref="N7:N20" si="6">F8/F7-1</f>
        <v>6.1152032921286681E-2</v>
      </c>
      <c r="O7" s="150">
        <f t="shared" ref="O7:O20" si="7">G8/G7-1</f>
        <v>5.8032047786416019E-3</v>
      </c>
      <c r="Q7" s="5">
        <f>A7</f>
        <v>2010</v>
      </c>
      <c r="R7" s="75">
        <f t="shared" ref="R7:R21" si="8">B7/$G7</f>
        <v>0.2036434222694567</v>
      </c>
      <c r="S7" s="75">
        <f t="shared" ref="S7:S21" si="9">C7/$G7</f>
        <v>6.6711247507254337E-2</v>
      </c>
      <c r="T7" s="75">
        <f t="shared" ref="T7:T21" si="10">D7/$G7</f>
        <v>0.49676589884129618</v>
      </c>
      <c r="U7" s="75">
        <f t="shared" ref="U7:U21" si="11">E7/$G7</f>
        <v>3.2721010180618744E-2</v>
      </c>
      <c r="V7" s="75">
        <f t="shared" ref="V7:V21" si="12">F7/$G7</f>
        <v>0.20015842120137409</v>
      </c>
    </row>
    <row r="8" spans="1:22">
      <c r="A8" s="147">
        <v>2011</v>
      </c>
      <c r="B8" s="149">
        <v>750.92499999999995</v>
      </c>
      <c r="C8" s="149">
        <v>249.16</v>
      </c>
      <c r="D8" s="149">
        <v>1843.681</v>
      </c>
      <c r="E8" s="149">
        <v>146.12799999999999</v>
      </c>
      <c r="F8" s="149">
        <v>800.40999999999985</v>
      </c>
      <c r="G8" s="149">
        <v>3790.3040000000001</v>
      </c>
      <c r="I8" s="5">
        <f t="shared" si="1"/>
        <v>2012</v>
      </c>
      <c r="J8" s="68">
        <f t="shared" si="2"/>
        <v>0.12226387455471599</v>
      </c>
      <c r="K8" s="68">
        <f t="shared" si="3"/>
        <v>0.21582918606517887</v>
      </c>
      <c r="L8" s="68">
        <f t="shared" si="4"/>
        <v>0.15107168756417177</v>
      </c>
      <c r="M8" s="68">
        <f t="shared" si="5"/>
        <v>-0.10342302638782441</v>
      </c>
      <c r="N8" s="68">
        <f t="shared" si="6"/>
        <v>5.1354930598069171E-2</v>
      </c>
      <c r="O8" s="68">
        <f t="shared" si="7"/>
        <v>0.11875221618107679</v>
      </c>
      <c r="Q8" s="147">
        <f t="shared" ref="Q8:Q21" si="13">I7</f>
        <v>2011</v>
      </c>
      <c r="R8" s="148">
        <f t="shared" si="8"/>
        <v>0.19811735417528514</v>
      </c>
      <c r="S8" s="148">
        <f t="shared" si="9"/>
        <v>6.5736152034243156E-2</v>
      </c>
      <c r="T8" s="148">
        <f t="shared" si="10"/>
        <v>0.48642035045210091</v>
      </c>
      <c r="U8" s="148">
        <f t="shared" si="11"/>
        <v>3.8553108141193948E-2</v>
      </c>
      <c r="V8" s="148">
        <f t="shared" si="12"/>
        <v>0.21117303519717676</v>
      </c>
    </row>
    <row r="9" spans="1:22">
      <c r="A9" s="5">
        <v>2012</v>
      </c>
      <c r="B9" s="85">
        <v>842.73599999999999</v>
      </c>
      <c r="C9" s="85">
        <v>302.93599999999998</v>
      </c>
      <c r="D9" s="85">
        <v>2122.2089999999998</v>
      </c>
      <c r="E9" s="85">
        <v>131.01499999999999</v>
      </c>
      <c r="F9" s="85">
        <v>841.51500000000033</v>
      </c>
      <c r="G9" s="85">
        <v>4240.4110000000001</v>
      </c>
      <c r="I9" s="147">
        <f t="shared" si="1"/>
        <v>2013</v>
      </c>
      <c r="J9" s="150">
        <f t="shared" si="2"/>
        <v>0.28014111180725632</v>
      </c>
      <c r="K9" s="150">
        <f t="shared" si="3"/>
        <v>-2.6180447355216852E-2</v>
      </c>
      <c r="L9" s="150">
        <f t="shared" si="4"/>
        <v>0.22464139959824903</v>
      </c>
      <c r="M9" s="150">
        <f t="shared" si="5"/>
        <v>5.6512613059573447E-2</v>
      </c>
      <c r="N9" s="150">
        <f t="shared" si="6"/>
        <v>6.3042251177934494E-2</v>
      </c>
      <c r="O9" s="150">
        <f t="shared" si="7"/>
        <v>0.18048840077058581</v>
      </c>
      <c r="Q9" s="5">
        <f t="shared" si="13"/>
        <v>2012</v>
      </c>
      <c r="R9" s="75">
        <f t="shared" si="8"/>
        <v>0.19873922598540567</v>
      </c>
      <c r="S9" s="75">
        <f t="shared" si="9"/>
        <v>7.1440244825324711E-2</v>
      </c>
      <c r="T9" s="75">
        <f t="shared" si="10"/>
        <v>0.50047247778576176</v>
      </c>
      <c r="U9" s="75">
        <f t="shared" si="11"/>
        <v>3.0896769204683223E-2</v>
      </c>
      <c r="V9" s="75">
        <f t="shared" si="12"/>
        <v>0.19845128219882466</v>
      </c>
    </row>
    <row r="10" spans="1:22">
      <c r="A10" s="147">
        <v>2013</v>
      </c>
      <c r="B10" s="149">
        <v>1078.8209999999999</v>
      </c>
      <c r="C10" s="149">
        <v>295.005</v>
      </c>
      <c r="D10" s="149">
        <v>2598.9450000000002</v>
      </c>
      <c r="E10" s="149">
        <v>138.41900000000001</v>
      </c>
      <c r="F10" s="149">
        <v>894.5659999999998</v>
      </c>
      <c r="G10" s="149">
        <v>5005.7560000000003</v>
      </c>
      <c r="I10" s="5">
        <f t="shared" si="1"/>
        <v>2014</v>
      </c>
      <c r="J10" s="68">
        <f t="shared" si="2"/>
        <v>6.2603527369230028E-2</v>
      </c>
      <c r="K10" s="68">
        <f t="shared" si="3"/>
        <v>0.12210979474924155</v>
      </c>
      <c r="L10" s="68">
        <f t="shared" si="4"/>
        <v>6.3738555452308443E-2</v>
      </c>
      <c r="M10" s="68">
        <f t="shared" si="5"/>
        <v>-8.5248412428950981E-4</v>
      </c>
      <c r="N10" s="68">
        <f t="shared" si="6"/>
        <v>2.0140492708195845E-2</v>
      </c>
      <c r="O10" s="68">
        <f t="shared" si="7"/>
        <v>5.7356571115331878E-2</v>
      </c>
      <c r="Q10" s="147">
        <f t="shared" si="13"/>
        <v>2013</v>
      </c>
      <c r="R10" s="148">
        <f t="shared" si="8"/>
        <v>0.21551609786813417</v>
      </c>
      <c r="S10" s="148">
        <f t="shared" si="9"/>
        <v>5.8933156150639376E-2</v>
      </c>
      <c r="T10" s="148">
        <f t="shared" si="10"/>
        <v>0.51919130696741911</v>
      </c>
      <c r="U10" s="148">
        <f t="shared" si="11"/>
        <v>2.7651967055525681E-2</v>
      </c>
      <c r="V10" s="148">
        <f t="shared" si="12"/>
        <v>0.17870747195828157</v>
      </c>
    </row>
    <row r="11" spans="1:22">
      <c r="A11" s="5">
        <v>2014</v>
      </c>
      <c r="B11" s="85">
        <v>1146.3589999999999</v>
      </c>
      <c r="C11" s="85">
        <v>331.02800000000002</v>
      </c>
      <c r="D11" s="85">
        <v>2764.598</v>
      </c>
      <c r="E11" s="85">
        <v>138.30099999999999</v>
      </c>
      <c r="F11" s="85">
        <v>912.58299999999963</v>
      </c>
      <c r="G11" s="85">
        <v>5292.8689999999997</v>
      </c>
      <c r="I11" s="147">
        <f t="shared" si="1"/>
        <v>2015</v>
      </c>
      <c r="J11" s="150">
        <f t="shared" si="2"/>
        <v>-1.1200679717261242E-2</v>
      </c>
      <c r="K11" s="150">
        <f t="shared" si="3"/>
        <v>1.9031622702612161E-3</v>
      </c>
      <c r="L11" s="150">
        <f t="shared" si="4"/>
        <v>-7.0780634291133238E-3</v>
      </c>
      <c r="M11" s="150">
        <f t="shared" si="5"/>
        <v>2.7201538672894543E-2</v>
      </c>
      <c r="N11" s="150">
        <f t="shared" si="6"/>
        <v>-1.6624241301887333E-2</v>
      </c>
      <c r="O11" s="150">
        <f t="shared" si="7"/>
        <v>-8.159468900514999E-3</v>
      </c>
      <c r="Q11" s="5">
        <f t="shared" si="13"/>
        <v>2014</v>
      </c>
      <c r="R11" s="75">
        <f t="shared" si="8"/>
        <v>0.21658556068551857</v>
      </c>
      <c r="S11" s="75">
        <f t="shared" si="9"/>
        <v>6.2542262051072869E-2</v>
      </c>
      <c r="T11" s="75">
        <f t="shared" si="10"/>
        <v>0.52232503770639327</v>
      </c>
      <c r="U11" s="75">
        <f t="shared" si="11"/>
        <v>2.6129685053607032E-2</v>
      </c>
      <c r="V11" s="75">
        <f t="shared" si="12"/>
        <v>0.1724174545034082</v>
      </c>
    </row>
    <row r="12" spans="1:22">
      <c r="A12" s="147">
        <v>2015</v>
      </c>
      <c r="B12" s="149">
        <v>1133.519</v>
      </c>
      <c r="C12" s="149">
        <v>331.65800000000002</v>
      </c>
      <c r="D12" s="149">
        <v>2745.03</v>
      </c>
      <c r="E12" s="149">
        <v>142.06299999999999</v>
      </c>
      <c r="F12" s="149">
        <v>897.41199999999935</v>
      </c>
      <c r="G12" s="149">
        <v>5249.6819999999998</v>
      </c>
      <c r="I12" s="5">
        <f t="shared" si="1"/>
        <v>2016</v>
      </c>
      <c r="J12" s="68">
        <f t="shared" si="2"/>
        <v>8.5852994083028156E-2</v>
      </c>
      <c r="K12" s="68">
        <f t="shared" si="3"/>
        <v>9.4633628617431187E-2</v>
      </c>
      <c r="L12" s="68">
        <f t="shared" si="4"/>
        <v>8.1107674597363122E-2</v>
      </c>
      <c r="M12" s="68">
        <f t="shared" si="5"/>
        <v>2.7199200354772302E-2</v>
      </c>
      <c r="N12" s="68">
        <f t="shared" si="6"/>
        <v>3.9753201428107898E-2</v>
      </c>
      <c r="O12" s="68">
        <f t="shared" si="7"/>
        <v>7.4458605302187841E-2</v>
      </c>
      <c r="Q12" s="147">
        <f t="shared" si="13"/>
        <v>2015</v>
      </c>
      <c r="R12" s="148">
        <f t="shared" si="8"/>
        <v>0.21592145962364959</v>
      </c>
      <c r="S12" s="148">
        <f t="shared" si="9"/>
        <v>6.317677908871433E-2</v>
      </c>
      <c r="T12" s="148">
        <f t="shared" si="10"/>
        <v>0.52289452961150795</v>
      </c>
      <c r="U12" s="148">
        <f t="shared" si="11"/>
        <v>2.7061258186686355E-2</v>
      </c>
      <c r="V12" s="148">
        <f t="shared" si="12"/>
        <v>0.17094597348944171</v>
      </c>
    </row>
    <row r="13" spans="1:22">
      <c r="A13" s="5">
        <v>2016</v>
      </c>
      <c r="B13" s="85">
        <v>1230.835</v>
      </c>
      <c r="C13" s="85">
        <v>363.04399999999998</v>
      </c>
      <c r="D13" s="85">
        <v>2967.6729999999998</v>
      </c>
      <c r="E13" s="85">
        <v>145.92699999999999</v>
      </c>
      <c r="F13" s="85">
        <v>933.08700000000044</v>
      </c>
      <c r="G13" s="85">
        <v>5640.5659999999998</v>
      </c>
      <c r="I13" s="147">
        <f t="shared" si="1"/>
        <v>2017</v>
      </c>
      <c r="J13" s="150">
        <f t="shared" si="2"/>
        <v>0.22037966096186734</v>
      </c>
      <c r="K13" s="150">
        <f t="shared" si="3"/>
        <v>0.10626811075241571</v>
      </c>
      <c r="L13" s="150">
        <f t="shared" si="4"/>
        <v>0.17098885220844751</v>
      </c>
      <c r="M13" s="150">
        <f t="shared" si="5"/>
        <v>1.8982093786621412E-3</v>
      </c>
      <c r="N13" s="150">
        <f t="shared" si="6"/>
        <v>8.8431196662261957E-2</v>
      </c>
      <c r="O13" s="150">
        <f t="shared" si="7"/>
        <v>0.15956927017607825</v>
      </c>
      <c r="Q13" s="5">
        <f t="shared" si="13"/>
        <v>2016</v>
      </c>
      <c r="R13" s="75">
        <f t="shared" si="8"/>
        <v>0.21821125752273798</v>
      </c>
      <c r="S13" s="75">
        <f t="shared" si="9"/>
        <v>6.4363044417882889E-2</v>
      </c>
      <c r="T13" s="75">
        <f t="shared" si="10"/>
        <v>0.52613035642167827</v>
      </c>
      <c r="U13" s="75">
        <f t="shared" si="11"/>
        <v>2.5870985287646666E-2</v>
      </c>
      <c r="V13" s="75">
        <f t="shared" si="12"/>
        <v>0.16542435635005431</v>
      </c>
    </row>
    <row r="14" spans="1:22">
      <c r="A14" s="147">
        <v>2017</v>
      </c>
      <c r="B14" s="149">
        <v>1502.086</v>
      </c>
      <c r="C14" s="149">
        <v>401.62400000000002</v>
      </c>
      <c r="D14" s="149">
        <v>3475.1120000000001</v>
      </c>
      <c r="E14" s="149">
        <v>146.20400000000001</v>
      </c>
      <c r="F14" s="149">
        <v>1015.6010000000006</v>
      </c>
      <c r="G14" s="149">
        <v>6540.6270000000004</v>
      </c>
      <c r="I14" s="5">
        <f t="shared" si="1"/>
        <v>2018</v>
      </c>
      <c r="J14" s="68">
        <f t="shared" si="2"/>
        <v>-7.2981839921282821E-2</v>
      </c>
      <c r="K14" s="68">
        <f t="shared" si="3"/>
        <v>1.1846901579586788E-2</v>
      </c>
      <c r="L14" s="68">
        <f t="shared" si="4"/>
        <v>-6.4872729281818864E-2</v>
      </c>
      <c r="M14" s="68">
        <f t="shared" si="5"/>
        <v>1.5403135345134045E-2</v>
      </c>
      <c r="N14" s="68">
        <f t="shared" si="6"/>
        <v>-1.2280413272535817E-2</v>
      </c>
      <c r="O14" s="68">
        <f t="shared" si="7"/>
        <v>-5.2063357228596008E-2</v>
      </c>
      <c r="Q14" s="147">
        <f t="shared" si="13"/>
        <v>2017</v>
      </c>
      <c r="R14" s="148">
        <f t="shared" si="8"/>
        <v>0.22965474105158418</v>
      </c>
      <c r="S14" s="148">
        <f t="shared" si="9"/>
        <v>6.1404510607316394E-2</v>
      </c>
      <c r="T14" s="148">
        <f t="shared" si="10"/>
        <v>0.53131175344504433</v>
      </c>
      <c r="U14" s="148">
        <f t="shared" si="11"/>
        <v>2.2353208644981588E-2</v>
      </c>
      <c r="V14" s="148">
        <f t="shared" si="12"/>
        <v>0.15527578625107355</v>
      </c>
    </row>
    <row r="15" spans="1:22">
      <c r="A15" s="5">
        <v>2018</v>
      </c>
      <c r="B15" s="85">
        <v>1392.461</v>
      </c>
      <c r="C15" s="85">
        <v>406.38200000000001</v>
      </c>
      <c r="D15" s="85">
        <v>3249.672</v>
      </c>
      <c r="E15" s="85">
        <v>148.45599999999999</v>
      </c>
      <c r="F15" s="85">
        <v>1003.1289999999999</v>
      </c>
      <c r="G15" s="85">
        <v>6200.1</v>
      </c>
      <c r="I15" s="147">
        <f t="shared" si="1"/>
        <v>2019</v>
      </c>
      <c r="J15" s="150">
        <f t="shared" si="2"/>
        <v>0.25801512573781249</v>
      </c>
      <c r="K15" s="150">
        <f t="shared" si="3"/>
        <v>0.11002209743541802</v>
      </c>
      <c r="L15" s="150">
        <f t="shared" si="4"/>
        <v>0.2183451129837104</v>
      </c>
      <c r="M15" s="150">
        <f t="shared" si="5"/>
        <v>0.13000484992186245</v>
      </c>
      <c r="N15" s="150">
        <f t="shared" si="6"/>
        <v>9.3575203189221412E-2</v>
      </c>
      <c r="O15" s="150">
        <f t="shared" si="7"/>
        <v>0.19785245399267759</v>
      </c>
      <c r="Q15" s="5">
        <f t="shared" si="13"/>
        <v>2018</v>
      </c>
      <c r="R15" s="75">
        <f t="shared" si="8"/>
        <v>0.22458686150223384</v>
      </c>
      <c r="S15" s="75">
        <f t="shared" si="9"/>
        <v>6.5544426702795117E-2</v>
      </c>
      <c r="T15" s="75">
        <f t="shared" si="10"/>
        <v>0.52413219141626743</v>
      </c>
      <c r="U15" s="75">
        <f t="shared" si="11"/>
        <v>2.3944129933388167E-2</v>
      </c>
      <c r="V15" s="75">
        <f t="shared" si="12"/>
        <v>0.16179239044531538</v>
      </c>
    </row>
    <row r="16" spans="1:22">
      <c r="A16" s="147">
        <v>2019</v>
      </c>
      <c r="B16" s="149">
        <v>1751.7370000000001</v>
      </c>
      <c r="C16" s="149">
        <v>451.09300000000002</v>
      </c>
      <c r="D16" s="149">
        <v>3959.2220000000002</v>
      </c>
      <c r="E16" s="149">
        <v>167.756</v>
      </c>
      <c r="F16" s="149">
        <v>1096.9970000000003</v>
      </c>
      <c r="G16" s="149">
        <v>7426.8050000000003</v>
      </c>
      <c r="I16" s="5">
        <f t="shared" si="1"/>
        <v>2020</v>
      </c>
      <c r="J16" s="68">
        <f t="shared" si="2"/>
        <v>0.1689648617343813</v>
      </c>
      <c r="K16" s="68">
        <f t="shared" si="3"/>
        <v>0.13303686822894623</v>
      </c>
      <c r="L16" s="68">
        <f t="shared" si="4"/>
        <v>0.13500404877523908</v>
      </c>
      <c r="M16" s="68">
        <f t="shared" si="5"/>
        <v>7.2933307899568423E-2</v>
      </c>
      <c r="N16" s="68">
        <f t="shared" si="6"/>
        <v>7.6227191140904038E-2</v>
      </c>
      <c r="O16" s="68">
        <f t="shared" si="7"/>
        <v>0.13281094629521029</v>
      </c>
      <c r="Q16" s="147">
        <f t="shared" si="13"/>
        <v>2019</v>
      </c>
      <c r="R16" s="148">
        <f t="shared" si="8"/>
        <v>0.23586683641215839</v>
      </c>
      <c r="S16" s="148">
        <f t="shared" si="9"/>
        <v>6.0738500606923165E-2</v>
      </c>
      <c r="T16" s="148">
        <f t="shared" si="10"/>
        <v>0.53309895708854615</v>
      </c>
      <c r="U16" s="148">
        <f t="shared" si="11"/>
        <v>2.2587909605812997E-2</v>
      </c>
      <c r="V16" s="148">
        <f t="shared" si="12"/>
        <v>0.14770779628655933</v>
      </c>
    </row>
    <row r="17" spans="1:22">
      <c r="A17" s="5">
        <v>2020</v>
      </c>
      <c r="B17" s="85">
        <v>2047.7190000000001</v>
      </c>
      <c r="C17" s="85">
        <v>511.10500000000002</v>
      </c>
      <c r="D17" s="85">
        <v>4493.7330000000002</v>
      </c>
      <c r="E17" s="85">
        <v>179.99100000000001</v>
      </c>
      <c r="F17" s="85">
        <v>1180.6179999999986</v>
      </c>
      <c r="G17" s="85">
        <v>8413.1659999999993</v>
      </c>
      <c r="I17" s="147">
        <f t="shared" si="1"/>
        <v>2021</v>
      </c>
      <c r="J17" s="150">
        <f t="shared" si="2"/>
        <v>0.20448899482790361</v>
      </c>
      <c r="K17" s="150">
        <f t="shared" si="3"/>
        <v>0.11528550884847544</v>
      </c>
      <c r="L17" s="150">
        <f t="shared" si="4"/>
        <v>0.11603159333231416</v>
      </c>
      <c r="M17" s="150">
        <f t="shared" si="5"/>
        <v>6.9475696007022636E-2</v>
      </c>
      <c r="N17" s="150">
        <f t="shared" si="6"/>
        <v>5.4555326108869817E-2</v>
      </c>
      <c r="O17" s="150">
        <f t="shared" si="7"/>
        <v>0.12789335192007401</v>
      </c>
      <c r="Q17" s="5">
        <f t="shared" si="13"/>
        <v>2020</v>
      </c>
      <c r="R17" s="75">
        <f t="shared" si="8"/>
        <v>0.2433945794009057</v>
      </c>
      <c r="S17" s="75">
        <f t="shared" si="9"/>
        <v>6.0750613978138558E-2</v>
      </c>
      <c r="T17" s="75">
        <f t="shared" si="10"/>
        <v>0.53413102748715535</v>
      </c>
      <c r="U17" s="75">
        <f t="shared" si="11"/>
        <v>2.1393967502840196E-2</v>
      </c>
      <c r="V17" s="75">
        <f t="shared" si="12"/>
        <v>0.14032981163096017</v>
      </c>
    </row>
    <row r="18" spans="1:22">
      <c r="A18" s="147">
        <v>2021</v>
      </c>
      <c r="B18" s="149">
        <v>2466.4549999999999</v>
      </c>
      <c r="C18" s="149">
        <v>570.02800000000002</v>
      </c>
      <c r="D18" s="149">
        <v>5015.1480000000001</v>
      </c>
      <c r="E18" s="149">
        <v>192.49600000000001</v>
      </c>
      <c r="F18" s="149">
        <v>1245.027</v>
      </c>
      <c r="G18" s="149">
        <v>9489.1540000000005</v>
      </c>
      <c r="I18" s="5">
        <f t="shared" si="1"/>
        <v>2022</v>
      </c>
      <c r="J18" s="68">
        <f t="shared" si="2"/>
        <v>-0.15179640415089668</v>
      </c>
      <c r="K18" s="68">
        <f t="shared" si="3"/>
        <v>-7.013339695593912E-2</v>
      </c>
      <c r="L18" s="68">
        <f t="shared" si="4"/>
        <v>-0.19440403353998725</v>
      </c>
      <c r="M18" s="68">
        <f t="shared" si="5"/>
        <v>-1.942897514753561E-2</v>
      </c>
      <c r="N18" s="68">
        <f t="shared" si="6"/>
        <v>-9.5660576035700773E-2</v>
      </c>
      <c r="O18" s="68">
        <f t="shared" si="7"/>
        <v>-0.15935899027458089</v>
      </c>
      <c r="Q18" s="147">
        <f t="shared" si="13"/>
        <v>2021</v>
      </c>
      <c r="R18" s="148">
        <f t="shared" si="8"/>
        <v>0.25992359276706856</v>
      </c>
      <c r="S18" s="148">
        <f t="shared" si="9"/>
        <v>6.0071530085822195E-2</v>
      </c>
      <c r="T18" s="148">
        <f t="shared" si="10"/>
        <v>0.52851371154899585</v>
      </c>
      <c r="U18" s="148">
        <f t="shared" si="11"/>
        <v>2.0285896930326983E-2</v>
      </c>
      <c r="V18" s="148">
        <f t="shared" si="12"/>
        <v>0.1312052686677864</v>
      </c>
    </row>
    <row r="19" spans="1:22">
      <c r="A19" s="5">
        <v>2022</v>
      </c>
      <c r="B19" s="85">
        <v>2092.056</v>
      </c>
      <c r="C19" s="85">
        <v>530.04999999999995</v>
      </c>
      <c r="D19" s="85">
        <v>4040.183</v>
      </c>
      <c r="E19" s="85">
        <v>188.756</v>
      </c>
      <c r="F19" s="85">
        <v>1125.9269999999997</v>
      </c>
      <c r="G19" s="85">
        <v>7976.9719999999998</v>
      </c>
      <c r="I19" s="147">
        <f t="shared" si="1"/>
        <v>2023</v>
      </c>
      <c r="J19" s="150">
        <f t="shared" si="2"/>
        <v>0.27324268566424603</v>
      </c>
      <c r="K19" s="150">
        <f t="shared" si="3"/>
        <v>0.11052353551551763</v>
      </c>
      <c r="L19" s="150">
        <f t="shared" si="4"/>
        <v>0.1563297999125286</v>
      </c>
      <c r="M19" s="150">
        <f t="shared" si="5"/>
        <v>5.4567801818219408E-3</v>
      </c>
      <c r="N19" s="150">
        <f t="shared" si="6"/>
        <v>-7.0031183193930424E-3</v>
      </c>
      <c r="O19" s="150">
        <f t="shared" si="7"/>
        <v>0.15732385672157312</v>
      </c>
      <c r="Q19" s="5">
        <f t="shared" si="13"/>
        <v>2022</v>
      </c>
      <c r="R19" s="75">
        <f t="shared" si="8"/>
        <v>0.26226192093942413</v>
      </c>
      <c r="S19" s="75">
        <f t="shared" si="9"/>
        <v>6.6447519183971057E-2</v>
      </c>
      <c r="T19" s="75">
        <f t="shared" si="10"/>
        <v>0.50648077992501417</v>
      </c>
      <c r="U19" s="75">
        <f t="shared" si="11"/>
        <v>2.3662612831034133E-2</v>
      </c>
      <c r="V19" s="75">
        <f t="shared" si="12"/>
        <v>0.1411471671205565</v>
      </c>
    </row>
    <row r="20" spans="1:22">
      <c r="A20" s="147">
        <v>2023</v>
      </c>
      <c r="B20" s="149">
        <v>2663.6950000000002</v>
      </c>
      <c r="C20" s="149">
        <v>588.63300000000004</v>
      </c>
      <c r="D20" s="149">
        <v>4671.7839999999997</v>
      </c>
      <c r="E20" s="149">
        <v>189.786</v>
      </c>
      <c r="F20" s="149">
        <v>1118.0420000000004</v>
      </c>
      <c r="G20" s="149">
        <v>9231.94</v>
      </c>
      <c r="I20" s="92">
        <f t="shared" si="1"/>
        <v>2024</v>
      </c>
      <c r="J20" s="74">
        <f t="shared" si="2"/>
        <v>0.25932548583828097</v>
      </c>
      <c r="K20" s="74">
        <f t="shared" si="3"/>
        <v>9.2495663681784634E-2</v>
      </c>
      <c r="L20" s="74">
        <f t="shared" si="4"/>
        <v>0.10094409330568355</v>
      </c>
      <c r="M20" s="74">
        <f t="shared" si="5"/>
        <v>2.9664991095232907E-3</v>
      </c>
      <c r="N20" s="74">
        <f t="shared" si="6"/>
        <v>-2.4392643567951788E-2</v>
      </c>
      <c r="O20" s="74">
        <f t="shared" si="7"/>
        <v>0.12891006657322301</v>
      </c>
      <c r="Q20" s="147">
        <f t="shared" si="13"/>
        <v>2023</v>
      </c>
      <c r="R20" s="148">
        <f t="shared" si="8"/>
        <v>0.28853036306561786</v>
      </c>
      <c r="S20" s="148">
        <f t="shared" si="9"/>
        <v>6.376048804476632E-2</v>
      </c>
      <c r="T20" s="148">
        <f t="shared" si="10"/>
        <v>0.50604574986405881</v>
      </c>
      <c r="U20" s="148">
        <f t="shared" si="11"/>
        <v>2.0557542618344572E-2</v>
      </c>
      <c r="V20" s="148">
        <f t="shared" si="12"/>
        <v>0.12110585640721239</v>
      </c>
    </row>
    <row r="21" spans="1:22">
      <c r="A21" s="92">
        <v>2024</v>
      </c>
      <c r="B21" s="91">
        <v>3354.4589999999998</v>
      </c>
      <c r="C21" s="91">
        <v>643.07899999999995</v>
      </c>
      <c r="D21" s="91">
        <v>5143.3729999999996</v>
      </c>
      <c r="E21" s="91">
        <v>190.34899999999999</v>
      </c>
      <c r="F21" s="91">
        <v>1090.7700000000004</v>
      </c>
      <c r="G21" s="91">
        <v>10422.030000000001</v>
      </c>
      <c r="Q21" s="92">
        <f t="shared" si="13"/>
        <v>2024</v>
      </c>
      <c r="R21" s="74">
        <f t="shared" si="8"/>
        <v>0.32186234351657017</v>
      </c>
      <c r="S21" s="74">
        <f t="shared" si="9"/>
        <v>6.1703813940278421E-2</v>
      </c>
      <c r="T21" s="74">
        <f t="shared" si="10"/>
        <v>0.49350970972065894</v>
      </c>
      <c r="U21" s="74">
        <f t="shared" si="11"/>
        <v>1.8264100180099267E-2</v>
      </c>
      <c r="V21" s="74">
        <f t="shared" si="12"/>
        <v>0.10466003264239312</v>
      </c>
    </row>
    <row r="22" spans="1:22">
      <c r="A22" s="5"/>
      <c r="B22" s="39"/>
      <c r="C22" s="39"/>
      <c r="D22" s="39"/>
      <c r="E22" s="39"/>
      <c r="F22" s="39"/>
      <c r="G22" s="39"/>
    </row>
    <row r="23" spans="1:22" s="30" customFormat="1">
      <c r="A23" s="271" t="s">
        <v>88</v>
      </c>
      <c r="B23" s="272">
        <f>AVERAGE(B$7:B$21)</f>
        <v>1614.752</v>
      </c>
      <c r="C23" s="272">
        <f t="shared" ref="C23:G23" si="14">AVERAGE(C$7:C$21)</f>
        <v>415.08146666666664</v>
      </c>
      <c r="D23" s="272">
        <f t="shared" si="14"/>
        <v>3397.4928666666665</v>
      </c>
      <c r="E23" s="272">
        <f t="shared" si="14"/>
        <v>157.93026666666668</v>
      </c>
      <c r="F23" s="272">
        <f t="shared" si="14"/>
        <v>993.99786666666671</v>
      </c>
      <c r="G23" s="272">
        <f t="shared" si="14"/>
        <v>6579.2544666666663</v>
      </c>
      <c r="H23" s="1"/>
      <c r="I23" s="1"/>
      <c r="J23" s="1"/>
      <c r="K23" s="1"/>
      <c r="L23" s="1"/>
      <c r="M23" s="1"/>
      <c r="N23" s="1"/>
      <c r="O23" s="1"/>
      <c r="Q23" s="275" t="s">
        <v>88</v>
      </c>
      <c r="R23" s="276">
        <f>AVERAGE(R$7:R$21)</f>
        <v>0.23552104111905001</v>
      </c>
      <c r="S23" s="276">
        <f>AVERAGE(S$7:S$21)</f>
        <v>6.3554952615009527E-2</v>
      </c>
      <c r="T23" s="276">
        <f>AVERAGE(T$7:T$21)</f>
        <v>0.51542825588545993</v>
      </c>
      <c r="U23" s="276">
        <f>AVERAGE(U$7:U$21)</f>
        <v>2.5462276757119304E-2</v>
      </c>
      <c r="V23" s="276">
        <f>AVERAGE(V$7:V$21)</f>
        <v>0.16003347362336123</v>
      </c>
    </row>
    <row r="24" spans="1:22" s="30" customFormat="1">
      <c r="A24" s="271" t="s">
        <v>109</v>
      </c>
      <c r="B24" s="273">
        <f>B21/B20-1</f>
        <v>0.25932548583828097</v>
      </c>
      <c r="C24" s="273">
        <f t="shared" ref="C24:G24" si="15">C21/C20-1</f>
        <v>9.2495663681784634E-2</v>
      </c>
      <c r="D24" s="273">
        <f t="shared" si="15"/>
        <v>0.10094409330568355</v>
      </c>
      <c r="E24" s="273">
        <f t="shared" si="15"/>
        <v>2.9664991095232907E-3</v>
      </c>
      <c r="F24" s="273">
        <f t="shared" si="15"/>
        <v>-2.4392643567951788E-2</v>
      </c>
      <c r="G24" s="273">
        <f t="shared" si="15"/>
        <v>0.12891006657322301</v>
      </c>
      <c r="H24" s="1"/>
      <c r="I24" s="1"/>
      <c r="J24" s="1"/>
      <c r="K24" s="1"/>
      <c r="L24" s="1"/>
      <c r="M24" s="1"/>
      <c r="N24" s="1"/>
      <c r="O24" s="1"/>
      <c r="Q24" s="275" t="s">
        <v>109</v>
      </c>
      <c r="R24" s="276">
        <f>R21-R20</f>
        <v>3.3331980450952314E-2</v>
      </c>
      <c r="S24" s="276">
        <f>S21-S20</f>
        <v>-2.0566741044878989E-3</v>
      </c>
      <c r="T24" s="276">
        <f>T21-T20</f>
        <v>-1.2536040143399874E-2</v>
      </c>
      <c r="U24" s="276">
        <f>U21-U20</f>
        <v>-2.2934424382453043E-3</v>
      </c>
      <c r="V24" s="276">
        <f>V21-V20</f>
        <v>-1.6445823764819262E-2</v>
      </c>
    </row>
    <row r="25" spans="1:22">
      <c r="A25" s="274" t="s">
        <v>402</v>
      </c>
      <c r="B25" s="273">
        <f>((B21/B16)^(1/5))-1</f>
        <v>0.1387561015544132</v>
      </c>
      <c r="C25" s="273">
        <f t="shared" ref="C25:G25" si="16">((C21/C16)^(1/5))-1</f>
        <v>7.3494065691915633E-2</v>
      </c>
      <c r="D25" s="273">
        <f t="shared" si="16"/>
        <v>5.372584768152544E-2</v>
      </c>
      <c r="E25" s="273">
        <f t="shared" si="16"/>
        <v>2.5591723582846893E-2</v>
      </c>
      <c r="F25" s="273">
        <f t="shared" si="16"/>
        <v>-1.1378676765648743E-3</v>
      </c>
      <c r="G25" s="273">
        <f t="shared" si="16"/>
        <v>7.0114033804306475E-2</v>
      </c>
      <c r="I25" s="35"/>
      <c r="J25" s="75"/>
      <c r="K25" s="75"/>
      <c r="L25" s="75"/>
      <c r="M25" s="75"/>
      <c r="N25" s="75"/>
      <c r="O25" s="75"/>
    </row>
    <row r="26" spans="1:22">
      <c r="A26" s="274" t="s">
        <v>403</v>
      </c>
      <c r="B26" s="273">
        <f>((B21/B11)^(1/10))-1</f>
        <v>0.11334607991423251</v>
      </c>
      <c r="C26" s="273">
        <f t="shared" ref="C26:G26" si="17">((C21/C11)^(1/10))-1</f>
        <v>6.8660998381813831E-2</v>
      </c>
      <c r="D26" s="273">
        <f t="shared" si="17"/>
        <v>6.404893928576727E-2</v>
      </c>
      <c r="E26" s="273">
        <f t="shared" si="17"/>
        <v>3.2458318971333666E-2</v>
      </c>
      <c r="F26" s="273">
        <f t="shared" si="17"/>
        <v>1.7996022308714332E-2</v>
      </c>
      <c r="G26" s="273">
        <f t="shared" si="17"/>
        <v>7.0104320173710599E-2</v>
      </c>
      <c r="I26" s="35"/>
      <c r="J26" s="75"/>
      <c r="K26" s="75"/>
      <c r="L26" s="75"/>
      <c r="M26" s="75"/>
      <c r="N26" s="75"/>
      <c r="O26" s="75"/>
    </row>
    <row r="27" spans="1:22">
      <c r="A27" s="35"/>
      <c r="B27" s="75"/>
      <c r="C27" s="75"/>
      <c r="D27" s="75"/>
      <c r="E27" s="75"/>
      <c r="F27" s="75"/>
      <c r="G27" s="75"/>
      <c r="I27" s="35"/>
      <c r="J27" s="75"/>
      <c r="K27" s="75"/>
      <c r="L27" s="75"/>
      <c r="M27" s="75"/>
      <c r="N27" s="75"/>
      <c r="O27" s="75"/>
    </row>
    <row r="28" spans="1:22" s="127" customFormat="1" ht="11.25">
      <c r="A28" s="397" t="s">
        <v>97</v>
      </c>
      <c r="B28" s="397"/>
      <c r="C28" s="397"/>
      <c r="D28" s="397"/>
      <c r="E28" s="397"/>
      <c r="F28" s="397"/>
      <c r="G28" s="397"/>
      <c r="J28" s="152"/>
      <c r="K28" s="152"/>
      <c r="L28" s="152"/>
      <c r="M28" s="152"/>
      <c r="N28" s="152"/>
      <c r="O28" s="152"/>
    </row>
    <row r="29" spans="1:22" s="127" customFormat="1" ht="12.75" customHeight="1">
      <c r="A29" s="71" t="s">
        <v>434</v>
      </c>
      <c r="B29" s="71"/>
      <c r="C29" s="71"/>
      <c r="D29" s="71"/>
      <c r="E29" s="71"/>
      <c r="F29" s="71"/>
      <c r="G29" s="71"/>
    </row>
    <row r="35" spans="10:15">
      <c r="J35" s="127"/>
      <c r="K35" s="127"/>
      <c r="L35" s="127"/>
      <c r="M35" s="127"/>
      <c r="N35" s="127"/>
      <c r="O35" s="127"/>
    </row>
    <row r="36" spans="10:15">
      <c r="J36" s="127"/>
      <c r="K36" s="127"/>
      <c r="L36" s="127"/>
      <c r="M36" s="127"/>
      <c r="N36" s="127"/>
      <c r="O36" s="127"/>
    </row>
    <row r="37" spans="10:15">
      <c r="J37" s="152"/>
      <c r="K37" s="152"/>
      <c r="L37" s="152"/>
      <c r="M37" s="152"/>
      <c r="N37" s="152"/>
      <c r="O37" s="152"/>
    </row>
    <row r="38" spans="10:15">
      <c r="J38" s="152"/>
      <c r="K38" s="152"/>
      <c r="L38" s="152"/>
      <c r="M38" s="152"/>
      <c r="N38" s="152"/>
      <c r="O38" s="152"/>
    </row>
    <row r="39" spans="10:15">
      <c r="J39" s="117"/>
      <c r="K39" s="117"/>
      <c r="L39" s="117"/>
      <c r="M39" s="117"/>
      <c r="N39" s="117"/>
      <c r="O39" s="117"/>
    </row>
    <row r="40" spans="10:15">
      <c r="J40" s="117"/>
      <c r="K40" s="117"/>
      <c r="L40" s="117"/>
      <c r="M40" s="117"/>
      <c r="N40" s="117"/>
      <c r="O40" s="117"/>
    </row>
    <row r="41" spans="10:15">
      <c r="J41" s="173"/>
      <c r="K41" s="173"/>
      <c r="L41" s="173"/>
      <c r="M41" s="173"/>
      <c r="N41" s="173"/>
      <c r="O41" s="173"/>
    </row>
    <row r="42" spans="10:15">
      <c r="J42" s="152"/>
      <c r="K42" s="152"/>
      <c r="L42" s="152"/>
      <c r="M42" s="152"/>
      <c r="N42" s="152"/>
      <c r="O42" s="152"/>
    </row>
    <row r="43" spans="10:15">
      <c r="J43" s="153"/>
      <c r="K43" s="153"/>
      <c r="L43" s="153"/>
      <c r="M43" s="153"/>
      <c r="N43" s="153"/>
      <c r="O43" s="153"/>
    </row>
    <row r="44" spans="10:15">
      <c r="J44" s="153"/>
      <c r="K44" s="153"/>
      <c r="L44" s="153"/>
      <c r="M44" s="153"/>
      <c r="N44" s="153"/>
      <c r="O44" s="153"/>
    </row>
    <row r="45" spans="10:15">
      <c r="J45" s="127"/>
      <c r="K45" s="127"/>
      <c r="L45" s="127"/>
      <c r="M45" s="127"/>
      <c r="N45" s="127"/>
      <c r="O45" s="127"/>
    </row>
    <row r="46" spans="10:15">
      <c r="J46" s="127"/>
      <c r="K46" s="127"/>
      <c r="L46" s="127"/>
      <c r="M46" s="127"/>
      <c r="N46" s="127"/>
      <c r="O46" s="127"/>
    </row>
    <row r="47" spans="10:15">
      <c r="J47" s="127"/>
      <c r="K47" s="127"/>
      <c r="L47" s="127"/>
      <c r="M47" s="127"/>
      <c r="N47" s="127"/>
      <c r="O47" s="127"/>
    </row>
    <row r="48" spans="10:15">
      <c r="J48" s="127"/>
      <c r="K48" s="127"/>
      <c r="L48" s="127"/>
      <c r="M48" s="127"/>
      <c r="N48" s="127"/>
      <c r="O48" s="127"/>
    </row>
  </sheetData>
  <mergeCells count="1">
    <mergeCell ref="A28:G28"/>
  </mergeCells>
  <hyperlinks>
    <hyperlink ref="A1" location="Contents!B3" display="Return to the Table of Contents" xr:uid="{F9AC56F7-5782-419B-B4DD-1B55834B9505}"/>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85"/>
  <dimension ref="A1:O27"/>
  <sheetViews>
    <sheetView showGridLines="0" workbookViewId="0">
      <selection activeCell="A3" sqref="A3"/>
    </sheetView>
  </sheetViews>
  <sheetFormatPr defaultColWidth="9" defaultRowHeight="12.75"/>
  <cols>
    <col min="1" max="1" width="10.875" style="22" customWidth="1"/>
    <col min="2" max="7" width="8.625" style="25" customWidth="1"/>
    <col min="8" max="8" width="2.625" style="1" customWidth="1"/>
    <col min="9" max="9" width="10.875" style="1" customWidth="1"/>
    <col min="10" max="15" width="8.625" style="1" customWidth="1"/>
    <col min="16" max="16" width="4.625" style="1" customWidth="1"/>
    <col min="17" max="16384" width="9" style="1"/>
  </cols>
  <sheetData>
    <row r="1" spans="1:15">
      <c r="A1" s="12" t="s">
        <v>48</v>
      </c>
    </row>
    <row r="2" spans="1:15">
      <c r="A2" s="12"/>
    </row>
    <row r="3" spans="1:15" s="4" customFormat="1">
      <c r="A3" s="3" t="s">
        <v>83</v>
      </c>
      <c r="B3" s="20"/>
      <c r="C3" s="20"/>
      <c r="D3" s="20"/>
      <c r="E3" s="20"/>
      <c r="F3" s="21"/>
      <c r="G3" s="20"/>
    </row>
    <row r="4" spans="1:15">
      <c r="A4" s="32"/>
      <c r="B4" s="6"/>
      <c r="C4" s="6"/>
      <c r="D4" s="6"/>
      <c r="E4" s="6"/>
      <c r="F4" s="6"/>
      <c r="G4" s="6"/>
    </row>
    <row r="5" spans="1:15">
      <c r="A5" s="32"/>
      <c r="B5" s="6"/>
      <c r="C5" s="6"/>
      <c r="D5" s="6"/>
      <c r="E5" s="6"/>
      <c r="F5" s="6"/>
      <c r="G5" s="6"/>
    </row>
    <row r="6" spans="1:15">
      <c r="A6" s="270"/>
      <c r="B6" s="270" t="s">
        <v>250</v>
      </c>
      <c r="C6" s="270" t="s">
        <v>17</v>
      </c>
      <c r="D6" s="270" t="s">
        <v>16</v>
      </c>
      <c r="E6" s="270" t="s">
        <v>19</v>
      </c>
      <c r="F6" s="270" t="s">
        <v>14</v>
      </c>
      <c r="G6" s="270" t="s">
        <v>251</v>
      </c>
      <c r="I6" s="270" t="s">
        <v>416</v>
      </c>
      <c r="J6" s="270" t="str">
        <f t="shared" ref="J6:O6" si="0">B6</f>
        <v>US</v>
      </c>
      <c r="K6" s="270" t="str">
        <f t="shared" si="0"/>
        <v>Canada</v>
      </c>
      <c r="L6" s="270" t="str">
        <f t="shared" si="0"/>
        <v>France</v>
      </c>
      <c r="M6" s="270" t="str">
        <f t="shared" si="0"/>
        <v>Germany</v>
      </c>
      <c r="N6" s="270" t="str">
        <f t="shared" si="0"/>
        <v>Japan</v>
      </c>
      <c r="O6" s="270" t="str">
        <f t="shared" si="0"/>
        <v>UK</v>
      </c>
    </row>
    <row r="7" spans="1:15">
      <c r="A7" s="5">
        <v>2010</v>
      </c>
      <c r="B7" s="68">
        <v>6.1420105471427497E-2</v>
      </c>
      <c r="C7" s="68">
        <v>4.2704446960173593E-2</v>
      </c>
      <c r="D7" s="68">
        <v>0.10605651475891201</v>
      </c>
      <c r="E7" s="68">
        <v>0.10287604021327899</v>
      </c>
      <c r="F7" s="68">
        <v>3.3117202185145397E-2</v>
      </c>
      <c r="G7" s="68">
        <v>6.8409309412810398E-2</v>
      </c>
      <c r="I7" s="5"/>
      <c r="J7" s="68"/>
      <c r="K7" s="68"/>
      <c r="L7" s="68"/>
      <c r="M7" s="68"/>
      <c r="N7" s="68"/>
      <c r="O7" s="68"/>
    </row>
    <row r="8" spans="1:15">
      <c r="A8" s="147">
        <v>2011</v>
      </c>
      <c r="B8" s="150">
        <v>6.7649220017958797E-2</v>
      </c>
      <c r="C8" s="150">
        <v>4.1570751261637902E-2</v>
      </c>
      <c r="D8" s="150">
        <v>0.101573163546625</v>
      </c>
      <c r="E8" s="150">
        <v>0.10051115669061</v>
      </c>
      <c r="F8" s="150">
        <v>3.5653387386880703E-2</v>
      </c>
      <c r="G8" s="150">
        <v>4.16367403252682E-2</v>
      </c>
      <c r="I8" s="147">
        <f>A8</f>
        <v>2011</v>
      </c>
      <c r="J8" s="150">
        <f t="shared" ref="J8:O8" si="1">B8-B7</f>
        <v>6.2291145465313003E-3</v>
      </c>
      <c r="K8" s="150">
        <f t="shared" si="1"/>
        <v>-1.1336956985356916E-3</v>
      </c>
      <c r="L8" s="150">
        <f t="shared" si="1"/>
        <v>-4.483351212287004E-3</v>
      </c>
      <c r="M8" s="150">
        <f t="shared" si="1"/>
        <v>-2.3648835226689896E-3</v>
      </c>
      <c r="N8" s="150">
        <f t="shared" si="1"/>
        <v>2.5361852017353054E-3</v>
      </c>
      <c r="O8" s="150">
        <f t="shared" si="1"/>
        <v>-2.6772569087542199E-2</v>
      </c>
    </row>
    <row r="9" spans="1:15">
      <c r="A9" s="5">
        <v>2012</v>
      </c>
      <c r="B9" s="68">
        <v>8.12153564867827E-2</v>
      </c>
      <c r="C9" s="68">
        <v>4.7197692288359704E-2</v>
      </c>
      <c r="D9" s="68">
        <v>0.10279426699190801</v>
      </c>
      <c r="E9" s="68">
        <v>9.7302810212437099E-2</v>
      </c>
      <c r="F9" s="68">
        <v>2.3294542929858501E-2</v>
      </c>
      <c r="G9" s="68">
        <v>3.3687602171818203E-2</v>
      </c>
      <c r="I9" s="5">
        <f t="shared" ref="I9:I21" si="2">A9</f>
        <v>2012</v>
      </c>
      <c r="J9" s="68">
        <f t="shared" ref="J9:J21" si="3">B9-B8</f>
        <v>1.3566136468823903E-2</v>
      </c>
      <c r="K9" s="68">
        <f t="shared" ref="K9:K21" si="4">C9-C8</f>
        <v>5.6269410267218017E-3</v>
      </c>
      <c r="L9" s="68">
        <f t="shared" ref="L9:L20" si="5">D9-D8</f>
        <v>1.2211034452830061E-3</v>
      </c>
      <c r="M9" s="68">
        <f t="shared" ref="M9:M21" si="6">E9-E8</f>
        <v>-3.2083464781729049E-3</v>
      </c>
      <c r="N9" s="68">
        <f t="shared" ref="N9:N21" si="7">F9-F8</f>
        <v>-1.2358844457022202E-2</v>
      </c>
      <c r="O9" s="68">
        <f t="shared" ref="O9:O20" si="8">G9-G8</f>
        <v>-7.9491381534499972E-3</v>
      </c>
    </row>
    <row r="10" spans="1:15">
      <c r="A10" s="147">
        <v>2013</v>
      </c>
      <c r="B10" s="150">
        <v>5.1291285437352598E-2</v>
      </c>
      <c r="C10" s="150">
        <v>4.7492286988453696E-2</v>
      </c>
      <c r="D10" s="150">
        <v>8.8555719768662403E-2</v>
      </c>
      <c r="E10" s="150">
        <v>9.32869443620786E-2</v>
      </c>
      <c r="F10" s="150">
        <v>5.8224586049550992E-4</v>
      </c>
      <c r="G10" s="150">
        <v>2.8814043256017999E-2</v>
      </c>
      <c r="I10" s="147">
        <f t="shared" si="2"/>
        <v>2013</v>
      </c>
      <c r="J10" s="150">
        <f t="shared" si="3"/>
        <v>-2.9924071049430102E-2</v>
      </c>
      <c r="K10" s="150">
        <f t="shared" si="4"/>
        <v>2.9459470009399191E-4</v>
      </c>
      <c r="L10" s="150">
        <f t="shared" si="5"/>
        <v>-1.4238547223245607E-2</v>
      </c>
      <c r="M10" s="150">
        <f t="shared" si="6"/>
        <v>-4.0158658503584993E-3</v>
      </c>
      <c r="N10" s="150">
        <f t="shared" si="7"/>
        <v>-2.271229706936299E-2</v>
      </c>
      <c r="O10" s="150">
        <f t="shared" si="8"/>
        <v>-4.8735589158002031E-3</v>
      </c>
    </row>
    <row r="11" spans="1:15">
      <c r="A11" s="5">
        <v>2014</v>
      </c>
      <c r="B11" s="68">
        <v>5.6568470559520898E-2</v>
      </c>
      <c r="C11" s="68">
        <v>3.5427540445474304E-2</v>
      </c>
      <c r="D11" s="68">
        <v>9.09613176511396E-2</v>
      </c>
      <c r="E11" s="68">
        <v>9.8665974687724797E-2</v>
      </c>
      <c r="F11" s="68">
        <v>-7.8015535021209404E-3</v>
      </c>
      <c r="G11" s="68">
        <v>1.81465369307501E-2</v>
      </c>
      <c r="I11" s="5">
        <f t="shared" si="2"/>
        <v>2014</v>
      </c>
      <c r="J11" s="68">
        <f t="shared" si="3"/>
        <v>5.2771851221683E-3</v>
      </c>
      <c r="K11" s="68">
        <f t="shared" si="4"/>
        <v>-1.2064746542979392E-2</v>
      </c>
      <c r="L11" s="68">
        <f t="shared" si="5"/>
        <v>2.4055978824771979E-3</v>
      </c>
      <c r="M11" s="68">
        <f t="shared" si="6"/>
        <v>5.3790303256461974E-3</v>
      </c>
      <c r="N11" s="68">
        <f t="shared" si="7"/>
        <v>-8.3837993626164498E-3</v>
      </c>
      <c r="O11" s="68">
        <f t="shared" si="8"/>
        <v>-1.06675063252679E-2</v>
      </c>
    </row>
    <row r="12" spans="1:15">
      <c r="A12" s="147">
        <v>2015</v>
      </c>
      <c r="B12" s="150">
        <v>6.0404289085637199E-2</v>
      </c>
      <c r="C12" s="150">
        <v>4.0741960359308903E-2</v>
      </c>
      <c r="D12" s="150">
        <v>8.5203969597856796E-2</v>
      </c>
      <c r="E12" s="150">
        <v>0.100212310520766</v>
      </c>
      <c r="F12" s="150">
        <v>1.27010965346576E-3</v>
      </c>
      <c r="G12" s="150">
        <v>4.4053727398591799E-2</v>
      </c>
      <c r="I12" s="147">
        <f t="shared" si="2"/>
        <v>2015</v>
      </c>
      <c r="J12" s="150">
        <f t="shared" si="3"/>
        <v>3.8358185261163011E-3</v>
      </c>
      <c r="K12" s="150">
        <f t="shared" si="4"/>
        <v>5.3144199138345991E-3</v>
      </c>
      <c r="L12" s="150">
        <f t="shared" si="5"/>
        <v>-5.7573480532828042E-3</v>
      </c>
      <c r="M12" s="150">
        <f t="shared" si="6"/>
        <v>1.5463358330412014E-3</v>
      </c>
      <c r="N12" s="150">
        <f t="shared" si="7"/>
        <v>9.0716631555867004E-3</v>
      </c>
      <c r="O12" s="150">
        <f t="shared" si="8"/>
        <v>2.5907190467841699E-2</v>
      </c>
    </row>
    <row r="13" spans="1:15">
      <c r="A13" s="5">
        <v>2016</v>
      </c>
      <c r="B13" s="68">
        <v>5.5384506220790802E-2</v>
      </c>
      <c r="C13" s="68">
        <v>1.6214021092179301E-2</v>
      </c>
      <c r="D13" s="68">
        <v>8.3233915025055213E-2</v>
      </c>
      <c r="E13" s="68">
        <v>9.9614166377900798E-2</v>
      </c>
      <c r="F13" s="68">
        <v>1.9497406623974999E-2</v>
      </c>
      <c r="G13" s="68">
        <v>7.3334970526670699E-3</v>
      </c>
      <c r="I13" s="5">
        <f t="shared" si="2"/>
        <v>2016</v>
      </c>
      <c r="J13" s="68">
        <f t="shared" si="3"/>
        <v>-5.0197828648463963E-3</v>
      </c>
      <c r="K13" s="68">
        <f t="shared" si="4"/>
        <v>-2.4527939267129602E-2</v>
      </c>
      <c r="L13" s="68">
        <f t="shared" si="5"/>
        <v>-1.9700545728015828E-3</v>
      </c>
      <c r="M13" s="68">
        <f t="shared" si="6"/>
        <v>-5.9814414286520068E-4</v>
      </c>
      <c r="N13" s="68">
        <f t="shared" si="7"/>
        <v>1.8227296970509239E-2</v>
      </c>
      <c r="O13" s="68">
        <f t="shared" si="8"/>
        <v>-3.6720230345924726E-2</v>
      </c>
    </row>
    <row r="14" spans="1:15">
      <c r="A14" s="147">
        <v>2017</v>
      </c>
      <c r="B14" s="150">
        <v>5.9554896763945694E-2</v>
      </c>
      <c r="C14" s="150">
        <v>1.8505879571011602E-2</v>
      </c>
      <c r="D14" s="150">
        <v>8.4921747444780399E-2</v>
      </c>
      <c r="E14" s="150">
        <v>0.103029980662092</v>
      </c>
      <c r="F14" s="150">
        <v>1.60235903944459E-2</v>
      </c>
      <c r="G14" s="150">
        <v>-5.9480096552637397E-3</v>
      </c>
      <c r="I14" s="147">
        <f t="shared" si="2"/>
        <v>2017</v>
      </c>
      <c r="J14" s="150">
        <f t="shared" si="3"/>
        <v>4.1703905431548921E-3</v>
      </c>
      <c r="K14" s="150">
        <f t="shared" si="4"/>
        <v>2.291858478832301E-3</v>
      </c>
      <c r="L14" s="150">
        <f t="shared" si="5"/>
        <v>1.6878324197251854E-3</v>
      </c>
      <c r="M14" s="150">
        <f t="shared" si="6"/>
        <v>3.4158142841912015E-3</v>
      </c>
      <c r="N14" s="150">
        <f t="shared" si="7"/>
        <v>-3.4738162295290982E-3</v>
      </c>
      <c r="O14" s="150">
        <f t="shared" si="8"/>
        <v>-1.328150670793081E-2</v>
      </c>
    </row>
    <row r="15" spans="1:15">
      <c r="A15" s="5">
        <v>2018</v>
      </c>
      <c r="B15" s="68">
        <v>6.6750286331942008E-2</v>
      </c>
      <c r="C15" s="68">
        <v>6.6951419350134503E-3</v>
      </c>
      <c r="D15" s="68">
        <v>8.2504742867547595E-2</v>
      </c>
      <c r="E15" s="68">
        <v>0.108593547064219</v>
      </c>
      <c r="F15" s="68">
        <v>1.77587517199321E-2</v>
      </c>
      <c r="G15" s="68">
        <v>-6.4101405183217596E-3</v>
      </c>
      <c r="I15" s="5">
        <f t="shared" si="2"/>
        <v>2018</v>
      </c>
      <c r="J15" s="68">
        <f t="shared" si="3"/>
        <v>7.1953895679963131E-3</v>
      </c>
      <c r="K15" s="68">
        <f t="shared" si="4"/>
        <v>-1.1810737635998152E-2</v>
      </c>
      <c r="L15" s="68">
        <f t="shared" si="5"/>
        <v>-2.4170045772328036E-3</v>
      </c>
      <c r="M15" s="68">
        <f t="shared" si="6"/>
        <v>5.5635664021270043E-3</v>
      </c>
      <c r="N15" s="68">
        <f t="shared" si="7"/>
        <v>1.7351613254861994E-3</v>
      </c>
      <c r="O15" s="68">
        <f t="shared" si="8"/>
        <v>-4.6213086305801985E-4</v>
      </c>
    </row>
    <row r="16" spans="1:15">
      <c r="A16" s="147">
        <v>2019</v>
      </c>
      <c r="B16" s="150">
        <v>7.5447077271779198E-2</v>
      </c>
      <c r="C16" s="150">
        <v>2.04252193286312E-2</v>
      </c>
      <c r="D16" s="150">
        <v>8.8824901041517704E-2</v>
      </c>
      <c r="E16" s="150">
        <v>0.10357902244711199</v>
      </c>
      <c r="F16" s="150">
        <v>3.3633266552154401E-2</v>
      </c>
      <c r="G16" s="150">
        <v>-5.1413592222075196E-3</v>
      </c>
      <c r="I16" s="147">
        <f t="shared" si="2"/>
        <v>2019</v>
      </c>
      <c r="J16" s="150">
        <f t="shared" si="3"/>
        <v>8.6967909398371901E-3</v>
      </c>
      <c r="K16" s="150">
        <f t="shared" si="4"/>
        <v>1.373007739361775E-2</v>
      </c>
      <c r="L16" s="150">
        <f t="shared" si="5"/>
        <v>6.3201581739701085E-3</v>
      </c>
      <c r="M16" s="150">
        <f t="shared" si="6"/>
        <v>-5.0145246171070107E-3</v>
      </c>
      <c r="N16" s="150">
        <f t="shared" si="7"/>
        <v>1.5874514832222301E-2</v>
      </c>
      <c r="O16" s="150">
        <f>G16-G15</f>
        <v>1.26878129611424E-3</v>
      </c>
    </row>
    <row r="17" spans="1:15">
      <c r="A17" s="5">
        <v>2020</v>
      </c>
      <c r="B17" s="68">
        <v>0.15748068943260798</v>
      </c>
      <c r="C17" s="68">
        <v>0.141195736290333</v>
      </c>
      <c r="D17" s="68">
        <v>0.148432620159069</v>
      </c>
      <c r="E17" s="68">
        <v>0.159532159470642</v>
      </c>
      <c r="F17" s="68">
        <v>0.112825928056539</v>
      </c>
      <c r="G17" s="68">
        <v>0.11173753357913499</v>
      </c>
      <c r="I17" s="5">
        <f t="shared" si="2"/>
        <v>2020</v>
      </c>
      <c r="J17" s="68">
        <f t="shared" si="3"/>
        <v>8.2033612160828787E-2</v>
      </c>
      <c r="K17" s="68">
        <f t="shared" si="4"/>
        <v>0.1207705169617018</v>
      </c>
      <c r="L17" s="68">
        <f t="shared" si="5"/>
        <v>5.9607719117551292E-2</v>
      </c>
      <c r="M17" s="68">
        <f t="shared" si="6"/>
        <v>5.5953137023530011E-2</v>
      </c>
      <c r="N17" s="68">
        <f t="shared" si="7"/>
        <v>7.9192661504384601E-2</v>
      </c>
      <c r="O17" s="68">
        <f t="shared" si="8"/>
        <v>0.1168788928013425</v>
      </c>
    </row>
    <row r="18" spans="1:15">
      <c r="A18" s="147">
        <v>2021</v>
      </c>
      <c r="B18" s="150">
        <v>0.115087355350016</v>
      </c>
      <c r="C18" s="150">
        <v>9.5676494581051194E-2</v>
      </c>
      <c r="D18" s="150">
        <v>0.13252325615726199</v>
      </c>
      <c r="E18" s="150">
        <v>0.14155627401905702</v>
      </c>
      <c r="F18" s="150">
        <v>7.3549390773427398E-2</v>
      </c>
      <c r="G18" s="150">
        <v>6.9148596397045306E-2</v>
      </c>
      <c r="I18" s="147">
        <f t="shared" si="2"/>
        <v>2021</v>
      </c>
      <c r="J18" s="150">
        <f t="shared" si="3"/>
        <v>-4.239333408259198E-2</v>
      </c>
      <c r="K18" s="150">
        <f t="shared" si="4"/>
        <v>-4.5519241709281802E-2</v>
      </c>
      <c r="L18" s="150">
        <f t="shared" si="5"/>
        <v>-1.5909364001807008E-2</v>
      </c>
      <c r="M18" s="150">
        <f t="shared" si="6"/>
        <v>-1.7975885451584989E-2</v>
      </c>
      <c r="N18" s="150">
        <f t="shared" si="7"/>
        <v>-3.9276537283111604E-2</v>
      </c>
      <c r="O18" s="150">
        <f t="shared" si="8"/>
        <v>-4.2588937182089684E-2</v>
      </c>
    </row>
    <row r="19" spans="1:15">
      <c r="A19" s="5">
        <v>2022</v>
      </c>
      <c r="B19" s="68">
        <v>3.1007227554107199E-2</v>
      </c>
      <c r="C19" s="68">
        <v>3.9944562937260501E-2</v>
      </c>
      <c r="D19" s="68">
        <v>0.10643040409620101</v>
      </c>
      <c r="E19" s="68">
        <v>0.10270012457855801</v>
      </c>
      <c r="F19" s="68">
        <v>4.1289225288963401E-2</v>
      </c>
      <c r="G19" s="68">
        <v>-2.1963790923858599E-3</v>
      </c>
      <c r="I19" s="5">
        <f t="shared" si="2"/>
        <v>2022</v>
      </c>
      <c r="J19" s="68">
        <f t="shared" si="3"/>
        <v>-8.4080127795908802E-2</v>
      </c>
      <c r="K19" s="68">
        <f t="shared" si="4"/>
        <v>-5.5731931643790693E-2</v>
      </c>
      <c r="L19" s="68">
        <f t="shared" si="5"/>
        <v>-2.6092852061060975E-2</v>
      </c>
      <c r="M19" s="68">
        <f t="shared" si="6"/>
        <v>-3.8856149440499005E-2</v>
      </c>
      <c r="N19" s="68">
        <f t="shared" si="7"/>
        <v>-3.2260165484463997E-2</v>
      </c>
      <c r="O19" s="68">
        <f t="shared" si="8"/>
        <v>-7.1344975489431167E-2</v>
      </c>
    </row>
    <row r="20" spans="1:15">
      <c r="A20" s="147">
        <v>2023</v>
      </c>
      <c r="B20" s="150">
        <v>4.8874446348998395E-2</v>
      </c>
      <c r="C20" s="150">
        <v>3.6442966146771297E-2</v>
      </c>
      <c r="D20" s="150">
        <v>0.10936032037301599</v>
      </c>
      <c r="E20" s="150">
        <v>0.10425239163524701</v>
      </c>
      <c r="F20" s="150">
        <v>9.2102732854152606E-3</v>
      </c>
      <c r="G20" s="150">
        <v>1.1190664991983502E-2</v>
      </c>
      <c r="I20" s="147">
        <f t="shared" si="2"/>
        <v>2023</v>
      </c>
      <c r="J20" s="150">
        <f t="shared" si="3"/>
        <v>1.7867218794891195E-2</v>
      </c>
      <c r="K20" s="150">
        <f t="shared" si="4"/>
        <v>-3.5015967904892045E-3</v>
      </c>
      <c r="L20" s="150">
        <f t="shared" si="5"/>
        <v>2.9299162768149783E-3</v>
      </c>
      <c r="M20" s="150">
        <f t="shared" si="6"/>
        <v>1.5522670566889968E-3</v>
      </c>
      <c r="N20" s="150">
        <f t="shared" si="7"/>
        <v>-3.2078952003548142E-2</v>
      </c>
      <c r="O20" s="150">
        <f t="shared" si="8"/>
        <v>1.3387044084369361E-2</v>
      </c>
    </row>
    <row r="21" spans="1:15">
      <c r="A21" s="92">
        <v>2024</v>
      </c>
      <c r="B21" s="74">
        <v>4.5199999999999997E-2</v>
      </c>
      <c r="C21" s="74">
        <v>5.7813619217876401E-2</v>
      </c>
      <c r="D21" s="363" t="s">
        <v>280</v>
      </c>
      <c r="E21" s="74">
        <v>0.11396567425842401</v>
      </c>
      <c r="F21" s="74">
        <v>4.1000000000000002E-2</v>
      </c>
      <c r="G21" s="363" t="s">
        <v>280</v>
      </c>
      <c r="I21" s="92">
        <f t="shared" si="2"/>
        <v>2024</v>
      </c>
      <c r="J21" s="74">
        <f t="shared" si="3"/>
        <v>-3.6744463489983975E-3</v>
      </c>
      <c r="K21" s="74">
        <f t="shared" si="4"/>
        <v>2.1370653071105104E-2</v>
      </c>
      <c r="L21" s="363" t="s">
        <v>280</v>
      </c>
      <c r="M21" s="74">
        <f t="shared" si="6"/>
        <v>9.7132826231769998E-3</v>
      </c>
      <c r="N21" s="74">
        <f t="shared" si="7"/>
        <v>3.1789726714584743E-2</v>
      </c>
      <c r="O21" s="363" t="s">
        <v>280</v>
      </c>
    </row>
    <row r="22" spans="1:15">
      <c r="B22" s="23"/>
      <c r="C22" s="24"/>
      <c r="D22" s="1"/>
      <c r="E22" s="24"/>
      <c r="F22" s="24"/>
      <c r="G22" s="24"/>
    </row>
    <row r="23" spans="1:15">
      <c r="A23" s="275" t="s">
        <v>88</v>
      </c>
      <c r="B23" s="276">
        <f t="shared" ref="B23:G23" si="9">AVERAGE(B$7:B$21)</f>
        <v>6.8889014155524467E-2</v>
      </c>
      <c r="C23" s="276">
        <f t="shared" si="9"/>
        <v>4.5869887960235736E-2</v>
      </c>
      <c r="D23" s="276">
        <f t="shared" si="9"/>
        <v>0.10081263281996806</v>
      </c>
      <c r="E23" s="276">
        <f t="shared" si="9"/>
        <v>0.10864523848000981</v>
      </c>
      <c r="F23" s="276">
        <f t="shared" si="9"/>
        <v>3.0060251147238488E-2</v>
      </c>
      <c r="G23" s="276">
        <f t="shared" si="9"/>
        <v>2.960445450199348E-2</v>
      </c>
    </row>
    <row r="24" spans="1:15">
      <c r="A24" s="275" t="s">
        <v>109</v>
      </c>
      <c r="B24" s="276">
        <f>B21-B20</f>
        <v>-3.6744463489983975E-3</v>
      </c>
      <c r="C24" s="276">
        <f>C21-C20</f>
        <v>2.1370653071105104E-2</v>
      </c>
      <c r="D24" s="276" t="s">
        <v>280</v>
      </c>
      <c r="E24" s="276">
        <f>E21-E20</f>
        <v>9.7132826231769998E-3</v>
      </c>
      <c r="F24" s="276">
        <f>F21-F20</f>
        <v>3.1789726714584743E-2</v>
      </c>
      <c r="G24" s="276" t="s">
        <v>280</v>
      </c>
    </row>
    <row r="25" spans="1:15">
      <c r="A25" s="35"/>
      <c r="B25" s="75"/>
      <c r="C25" s="75"/>
      <c r="D25" s="75"/>
      <c r="E25" s="75"/>
      <c r="F25" s="75"/>
      <c r="G25" s="75"/>
    </row>
    <row r="26" spans="1:15" s="127" customFormat="1" ht="11.25" customHeight="1">
      <c r="A26" s="71" t="s">
        <v>274</v>
      </c>
      <c r="B26" s="71"/>
      <c r="C26" s="71"/>
      <c r="D26" s="71"/>
      <c r="E26" s="71"/>
      <c r="F26" s="71"/>
      <c r="G26" s="71"/>
      <c r="H26" s="1"/>
    </row>
    <row r="27" spans="1:15" s="127" customFormat="1" ht="11.25" customHeight="1">
      <c r="A27" s="71" t="s">
        <v>473</v>
      </c>
      <c r="B27" s="71"/>
      <c r="C27" s="71"/>
      <c r="D27" s="71"/>
      <c r="E27" s="71"/>
      <c r="F27" s="71"/>
      <c r="G27" s="71"/>
    </row>
  </sheetData>
  <hyperlinks>
    <hyperlink ref="A1" location="Contents!B3" display="Return to the Table of Contents" xr:uid="{09805CE0-CD44-4B18-A119-D97B429B70A0}"/>
  </hyperlinks>
  <pageMargins left="0.7" right="0.7" top="0.75" bottom="0.75" header="0.3" footer="0.3"/>
  <pageSetup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83"/>
  <dimension ref="A1:O112"/>
  <sheetViews>
    <sheetView showGridLines="0" workbookViewId="0">
      <selection activeCell="A3" sqref="A3"/>
    </sheetView>
  </sheetViews>
  <sheetFormatPr defaultColWidth="10.625" defaultRowHeight="12.75"/>
  <cols>
    <col min="1" max="1" width="10.625" style="5" customWidth="1"/>
    <col min="2" max="7" width="8.625" style="1" customWidth="1"/>
    <col min="8" max="8" width="2.625" style="1" customWidth="1"/>
    <col min="9" max="9" width="10.625" style="1" customWidth="1"/>
    <col min="10" max="15" width="8.625" style="1" customWidth="1"/>
    <col min="16" max="16384" width="10.625" style="1"/>
  </cols>
  <sheetData>
    <row r="1" spans="1:15">
      <c r="A1" s="12" t="s">
        <v>48</v>
      </c>
    </row>
    <row r="2" spans="1:15">
      <c r="A2" s="12"/>
    </row>
    <row r="3" spans="1:15" s="4" customFormat="1">
      <c r="A3" s="3" t="s">
        <v>340</v>
      </c>
    </row>
    <row r="4" spans="1:15" s="4" customFormat="1">
      <c r="A4" s="3"/>
    </row>
    <row r="5" spans="1:15" s="4" customFormat="1">
      <c r="A5" s="3"/>
    </row>
    <row r="6" spans="1:15" s="7" customFormat="1" ht="25.5">
      <c r="A6" s="270"/>
      <c r="B6" s="270" t="s">
        <v>343</v>
      </c>
      <c r="C6" s="270" t="s">
        <v>399</v>
      </c>
      <c r="D6" s="270" t="s">
        <v>345</v>
      </c>
      <c r="E6" s="270" t="s">
        <v>346</v>
      </c>
      <c r="F6" s="270" t="s">
        <v>344</v>
      </c>
      <c r="G6" s="270" t="s">
        <v>342</v>
      </c>
      <c r="H6" s="1"/>
      <c r="I6" s="372" t="s">
        <v>416</v>
      </c>
      <c r="J6" s="270" t="str">
        <f>B6</f>
        <v>CPI</v>
      </c>
      <c r="K6" s="270" t="s">
        <v>399</v>
      </c>
      <c r="L6" s="279" t="str">
        <f>D6</f>
        <v>UE Rate</v>
      </c>
      <c r="M6" s="270" t="str">
        <f>E6</f>
        <v>Savings Rate</v>
      </c>
      <c r="N6" s="270" t="str">
        <f>F6</f>
        <v>Nominal      GDP ($B)</v>
      </c>
      <c r="O6" s="270" t="str">
        <f>G6</f>
        <v>Real GDP ($B)</v>
      </c>
    </row>
    <row r="7" spans="1:15">
      <c r="A7" s="5" t="s">
        <v>263</v>
      </c>
      <c r="B7" s="93">
        <v>1.4377930222179369E-2</v>
      </c>
      <c r="C7" s="93">
        <v>6.6189486646655027E-3</v>
      </c>
      <c r="D7" s="68">
        <v>9.6000000000000002E-2</v>
      </c>
      <c r="E7" s="68">
        <v>5.9000000000000004E-2</v>
      </c>
      <c r="F7" s="85">
        <v>15049</v>
      </c>
      <c r="G7" s="85">
        <v>16789.8</v>
      </c>
    </row>
    <row r="8" spans="1:15">
      <c r="A8" s="147" t="s">
        <v>264</v>
      </c>
      <c r="B8" s="150">
        <v>3.0620668384193861E-2</v>
      </c>
      <c r="C8" s="150">
        <v>2.2766626338585061E-2</v>
      </c>
      <c r="D8" s="150">
        <v>8.900000000000001E-2</v>
      </c>
      <c r="E8" s="150">
        <v>6.5000000000000002E-2</v>
      </c>
      <c r="F8" s="149">
        <v>15599.7</v>
      </c>
      <c r="G8" s="149">
        <v>17052.400000000001</v>
      </c>
      <c r="I8" s="147" t="str">
        <f t="shared" ref="I8:I21" si="0">A8</f>
        <v>2011</v>
      </c>
      <c r="J8" s="150">
        <f t="shared" ref="J8:J21" si="1">B8-B7</f>
        <v>1.6242738162014492E-2</v>
      </c>
      <c r="K8" s="150">
        <f t="shared" ref="K8:K21" si="2">C8-C7</f>
        <v>1.6147677673919558E-2</v>
      </c>
      <c r="L8" s="150">
        <f t="shared" ref="L8:L21" si="3">D8-D7</f>
        <v>-6.9999999999999923E-3</v>
      </c>
      <c r="M8" s="150">
        <f t="shared" ref="M8:M21" si="4">E8-E7</f>
        <v>5.9999999999999984E-3</v>
      </c>
      <c r="N8" s="150">
        <f t="shared" ref="N8:N21" si="5">F8/F7-1</f>
        <v>3.6593793607548664E-2</v>
      </c>
      <c r="O8" s="150">
        <f t="shared" ref="O8:O21" si="6">G8/G7-1</f>
        <v>1.5640448367461257E-2</v>
      </c>
    </row>
    <row r="9" spans="1:15">
      <c r="A9" s="5" t="s">
        <v>265</v>
      </c>
      <c r="B9" s="68">
        <v>1.7595049796895523E-2</v>
      </c>
      <c r="C9" s="68">
        <v>1.8996943778720743E-2</v>
      </c>
      <c r="D9" s="68">
        <v>8.1000000000000003E-2</v>
      </c>
      <c r="E9" s="68">
        <v>7.9000000000000001E-2</v>
      </c>
      <c r="F9" s="85">
        <v>16254</v>
      </c>
      <c r="G9" s="85">
        <v>17442.8</v>
      </c>
      <c r="I9" s="5" t="str">
        <f t="shared" si="0"/>
        <v>2012</v>
      </c>
      <c r="J9" s="68">
        <f t="shared" si="1"/>
        <v>-1.3025618587298338E-2</v>
      </c>
      <c r="K9" s="68">
        <f t="shared" si="2"/>
        <v>-3.769682559864318E-3</v>
      </c>
      <c r="L9" s="68">
        <f t="shared" si="3"/>
        <v>-8.0000000000000071E-3</v>
      </c>
      <c r="M9" s="68">
        <f t="shared" si="4"/>
        <v>1.3999999999999999E-2</v>
      </c>
      <c r="N9" s="68">
        <f t="shared" si="5"/>
        <v>4.1943114290659445E-2</v>
      </c>
      <c r="O9" s="68">
        <f t="shared" si="6"/>
        <v>2.2894138068541459E-2</v>
      </c>
    </row>
    <row r="10" spans="1:15">
      <c r="A10" s="147" t="s">
        <v>266</v>
      </c>
      <c r="B10" s="150">
        <v>1.5128383667573297E-2</v>
      </c>
      <c r="C10" s="150">
        <v>1.7408566188369834E-2</v>
      </c>
      <c r="D10" s="150">
        <v>7.400000000000001E-2</v>
      </c>
      <c r="E10" s="150">
        <v>0.05</v>
      </c>
      <c r="F10" s="149">
        <v>16880.7</v>
      </c>
      <c r="G10" s="149">
        <v>17812.2</v>
      </c>
      <c r="I10" s="147" t="str">
        <f t="shared" si="0"/>
        <v>2013</v>
      </c>
      <c r="J10" s="150">
        <f t="shared" si="1"/>
        <v>-2.4666661293222258E-3</v>
      </c>
      <c r="K10" s="150">
        <f t="shared" si="2"/>
        <v>-1.588377590350909E-3</v>
      </c>
      <c r="L10" s="150">
        <f t="shared" si="3"/>
        <v>-6.9999999999999923E-3</v>
      </c>
      <c r="M10" s="150">
        <f t="shared" si="4"/>
        <v>-2.8999999999999998E-2</v>
      </c>
      <c r="N10" s="150">
        <f t="shared" si="5"/>
        <v>3.8556662975267608E-2</v>
      </c>
      <c r="O10" s="150">
        <f t="shared" si="6"/>
        <v>2.1177792556241082E-2</v>
      </c>
    </row>
    <row r="11" spans="1:15">
      <c r="A11" s="5" t="s">
        <v>267</v>
      </c>
      <c r="B11" s="68">
        <v>6.5312139196231911E-3</v>
      </c>
      <c r="C11" s="68">
        <v>1.6224195046636636E-2</v>
      </c>
      <c r="D11" s="68">
        <v>6.2E-2</v>
      </c>
      <c r="E11" s="68">
        <v>5.5E-2</v>
      </c>
      <c r="F11" s="85">
        <v>17608.099999999999</v>
      </c>
      <c r="G11" s="85">
        <v>18261.7</v>
      </c>
      <c r="I11" s="5" t="str">
        <f t="shared" si="0"/>
        <v>2014</v>
      </c>
      <c r="J11" s="68">
        <f t="shared" si="1"/>
        <v>-8.5971697479501064E-3</v>
      </c>
      <c r="K11" s="68">
        <f t="shared" si="2"/>
        <v>-1.1843711417331981E-3</v>
      </c>
      <c r="L11" s="68">
        <f t="shared" si="3"/>
        <v>-1.2000000000000011E-2</v>
      </c>
      <c r="M11" s="68">
        <f t="shared" si="4"/>
        <v>4.9999999999999975E-3</v>
      </c>
      <c r="N11" s="68">
        <f t="shared" si="5"/>
        <v>4.3090630127897489E-2</v>
      </c>
      <c r="O11" s="68">
        <f t="shared" si="6"/>
        <v>2.5235512738460253E-2</v>
      </c>
    </row>
    <row r="12" spans="1:15">
      <c r="A12" s="147" t="s">
        <v>268</v>
      </c>
      <c r="B12" s="150">
        <v>6.3872475153647912E-3</v>
      </c>
      <c r="C12" s="150">
        <v>2.0715072792840905E-2</v>
      </c>
      <c r="D12" s="150">
        <v>5.2999999999999999E-2</v>
      </c>
      <c r="E12" s="150">
        <v>5.7999999999999996E-2</v>
      </c>
      <c r="F12" s="149">
        <v>18295</v>
      </c>
      <c r="G12" s="149">
        <v>18799.599999999999</v>
      </c>
      <c r="I12" s="147" t="str">
        <f t="shared" si="0"/>
        <v>2015</v>
      </c>
      <c r="J12" s="150">
        <f t="shared" si="1"/>
        <v>-1.439664042583999E-4</v>
      </c>
      <c r="K12" s="150">
        <f t="shared" si="2"/>
        <v>4.4908777462042693E-3</v>
      </c>
      <c r="L12" s="150">
        <f t="shared" si="3"/>
        <v>-9.0000000000000011E-3</v>
      </c>
      <c r="M12" s="150">
        <f t="shared" si="4"/>
        <v>2.9999999999999957E-3</v>
      </c>
      <c r="N12" s="150">
        <f t="shared" si="5"/>
        <v>3.9010455415405598E-2</v>
      </c>
      <c r="O12" s="150">
        <f t="shared" si="6"/>
        <v>2.9455089066187545E-2</v>
      </c>
    </row>
    <row r="13" spans="1:15">
      <c r="A13" s="5" t="s">
        <v>269</v>
      </c>
      <c r="B13" s="68">
        <v>2.0507989115119862E-2</v>
      </c>
      <c r="C13" s="68">
        <v>2.1971236613002709E-2</v>
      </c>
      <c r="D13" s="68">
        <v>4.9000000000000002E-2</v>
      </c>
      <c r="E13" s="68">
        <v>5.4000000000000006E-2</v>
      </c>
      <c r="F13" s="85">
        <v>18804.900000000001</v>
      </c>
      <c r="G13" s="85">
        <v>19141.7</v>
      </c>
      <c r="I13" s="5" t="str">
        <f t="shared" si="0"/>
        <v>2016</v>
      </c>
      <c r="J13" s="68">
        <f t="shared" si="1"/>
        <v>1.4120741599755071E-2</v>
      </c>
      <c r="K13" s="68">
        <f t="shared" si="2"/>
        <v>1.2561638201618042E-3</v>
      </c>
      <c r="L13" s="68">
        <f t="shared" si="3"/>
        <v>-3.9999999999999966E-3</v>
      </c>
      <c r="M13" s="68">
        <f t="shared" si="4"/>
        <v>-3.9999999999999897E-3</v>
      </c>
      <c r="N13" s="68">
        <f t="shared" si="5"/>
        <v>2.7871003006285866E-2</v>
      </c>
      <c r="O13" s="68">
        <f t="shared" si="6"/>
        <v>1.8197195685014655E-2</v>
      </c>
    </row>
    <row r="14" spans="1:15">
      <c r="A14" s="147" t="s">
        <v>270</v>
      </c>
      <c r="B14" s="150">
        <v>2.1299307195522532E-2</v>
      </c>
      <c r="C14" s="150">
        <v>1.770166453265043E-2</v>
      </c>
      <c r="D14" s="150">
        <v>4.4000000000000004E-2</v>
      </c>
      <c r="E14" s="150">
        <v>5.7999999999999996E-2</v>
      </c>
      <c r="F14" s="149">
        <v>19612.099999999999</v>
      </c>
      <c r="G14" s="149">
        <v>19612.099999999999</v>
      </c>
      <c r="I14" s="147" t="str">
        <f t="shared" si="0"/>
        <v>2017</v>
      </c>
      <c r="J14" s="150">
        <f t="shared" si="1"/>
        <v>7.9131808040266982E-4</v>
      </c>
      <c r="K14" s="150">
        <f t="shared" si="2"/>
        <v>-4.2695720803522796E-3</v>
      </c>
      <c r="L14" s="150">
        <f t="shared" si="3"/>
        <v>-4.9999999999999975E-3</v>
      </c>
      <c r="M14" s="150">
        <f t="shared" si="4"/>
        <v>3.9999999999999897E-3</v>
      </c>
      <c r="N14" s="150">
        <f t="shared" si="5"/>
        <v>4.292498231843811E-2</v>
      </c>
      <c r="O14" s="150">
        <f t="shared" si="6"/>
        <v>2.457461980910769E-2</v>
      </c>
    </row>
    <row r="15" spans="1:15">
      <c r="A15" s="5" t="s">
        <v>271</v>
      </c>
      <c r="B15" s="68">
        <v>2.0023809043401064E-2</v>
      </c>
      <c r="C15" s="68">
        <v>2.2485295505299874E-2</v>
      </c>
      <c r="D15" s="68">
        <v>3.9E-2</v>
      </c>
      <c r="E15" s="68">
        <v>6.4000000000000001E-2</v>
      </c>
      <c r="F15" s="85">
        <v>20656.5</v>
      </c>
      <c r="G15" s="85">
        <v>20193.900000000001</v>
      </c>
      <c r="I15" s="5" t="str">
        <f t="shared" si="0"/>
        <v>2018</v>
      </c>
      <c r="J15" s="68">
        <f t="shared" si="1"/>
        <v>-1.2754981521214681E-3</v>
      </c>
      <c r="K15" s="68">
        <f t="shared" si="2"/>
        <v>4.7836309726494441E-3</v>
      </c>
      <c r="L15" s="68">
        <f t="shared" si="3"/>
        <v>-5.0000000000000044E-3</v>
      </c>
      <c r="M15" s="68">
        <f t="shared" si="4"/>
        <v>6.0000000000000053E-3</v>
      </c>
      <c r="N15" s="68">
        <f t="shared" si="5"/>
        <v>5.3252838808694802E-2</v>
      </c>
      <c r="O15" s="68">
        <f t="shared" si="6"/>
        <v>2.9665359650419942E-2</v>
      </c>
    </row>
    <row r="16" spans="1:15">
      <c r="A16" s="147" t="s">
        <v>272</v>
      </c>
      <c r="B16" s="150">
        <v>2.3195274699624457E-2</v>
      </c>
      <c r="C16" s="150">
        <v>2.2905988164406255E-2</v>
      </c>
      <c r="D16" s="150">
        <v>3.7000000000000005E-2</v>
      </c>
      <c r="E16" s="150">
        <v>7.2999999999999995E-2</v>
      </c>
      <c r="F16" s="149">
        <v>21540</v>
      </c>
      <c r="G16" s="149">
        <v>20715.7</v>
      </c>
      <c r="I16" s="147" t="str">
        <f t="shared" si="0"/>
        <v>2019</v>
      </c>
      <c r="J16" s="150">
        <f t="shared" si="1"/>
        <v>3.1714656562233934E-3</v>
      </c>
      <c r="K16" s="150">
        <f t="shared" si="2"/>
        <v>4.2069265910638087E-4</v>
      </c>
      <c r="L16" s="150">
        <f t="shared" si="3"/>
        <v>-1.9999999999999948E-3</v>
      </c>
      <c r="M16" s="150">
        <f t="shared" si="4"/>
        <v>8.9999999999999941E-3</v>
      </c>
      <c r="N16" s="150">
        <f t="shared" si="5"/>
        <v>4.2771040592549658E-2</v>
      </c>
      <c r="O16" s="150">
        <f t="shared" si="6"/>
        <v>2.5839486181470583E-2</v>
      </c>
    </row>
    <row r="17" spans="1:15">
      <c r="A17" s="5" t="s">
        <v>273</v>
      </c>
      <c r="B17" s="68">
        <v>1.3204191315779434E-2</v>
      </c>
      <c r="C17" s="68">
        <v>1.624313961356294E-2</v>
      </c>
      <c r="D17" s="68">
        <v>8.1000000000000003E-2</v>
      </c>
      <c r="E17" s="68">
        <v>0.153</v>
      </c>
      <c r="F17" s="85">
        <v>21354.1</v>
      </c>
      <c r="G17" s="85">
        <v>20267.599999999999</v>
      </c>
      <c r="I17" s="5" t="str">
        <f t="shared" si="0"/>
        <v>2020</v>
      </c>
      <c r="J17" s="68">
        <f t="shared" si="1"/>
        <v>-9.991083383845023E-3</v>
      </c>
      <c r="K17" s="68">
        <f t="shared" si="2"/>
        <v>-6.6628485508433144E-3</v>
      </c>
      <c r="L17" s="68">
        <f t="shared" si="3"/>
        <v>4.3999999999999997E-2</v>
      </c>
      <c r="M17" s="68">
        <f t="shared" si="4"/>
        <v>0.08</v>
      </c>
      <c r="N17" s="68">
        <f t="shared" si="5"/>
        <v>-8.6304549675023656E-3</v>
      </c>
      <c r="O17" s="68">
        <f t="shared" si="6"/>
        <v>-2.1630936922237831E-2</v>
      </c>
    </row>
    <row r="18" spans="1:15">
      <c r="A18" s="147">
        <v>2021</v>
      </c>
      <c r="B18" s="150">
        <v>7.1594573451124743E-2</v>
      </c>
      <c r="C18" s="150">
        <v>5.5041595614427674E-2</v>
      </c>
      <c r="D18" s="150">
        <v>5.2999999999999999E-2</v>
      </c>
      <c r="E18" s="150">
        <v>0.11199999999999999</v>
      </c>
      <c r="F18" s="149">
        <v>23681.200000000001</v>
      </c>
      <c r="G18" s="149">
        <v>21494.799999999999</v>
      </c>
      <c r="I18" s="147">
        <f t="shared" si="0"/>
        <v>2021</v>
      </c>
      <c r="J18" s="150">
        <f t="shared" si="1"/>
        <v>5.8390382135345309E-2</v>
      </c>
      <c r="K18" s="150">
        <f t="shared" si="2"/>
        <v>3.8798456000864734E-2</v>
      </c>
      <c r="L18" s="150">
        <f t="shared" si="3"/>
        <v>-2.8000000000000004E-2</v>
      </c>
      <c r="M18" s="150">
        <f t="shared" si="4"/>
        <v>-4.1000000000000009E-2</v>
      </c>
      <c r="N18" s="150">
        <f t="shared" si="5"/>
        <v>0.10897673046393908</v>
      </c>
      <c r="O18" s="150">
        <f t="shared" si="6"/>
        <v>6.054984309933098E-2</v>
      </c>
    </row>
    <row r="19" spans="1:15">
      <c r="A19" s="5">
        <v>2022</v>
      </c>
      <c r="B19" s="68">
        <v>6.4108316773858087E-2</v>
      </c>
      <c r="C19" s="68">
        <v>5.6840134492200711E-2</v>
      </c>
      <c r="D19" s="68">
        <v>3.6000000000000004E-2</v>
      </c>
      <c r="E19" s="68">
        <v>0.03</v>
      </c>
      <c r="F19" s="85">
        <v>26006.9</v>
      </c>
      <c r="G19" s="85">
        <v>22034.799999999999</v>
      </c>
      <c r="I19" s="5">
        <f t="shared" si="0"/>
        <v>2022</v>
      </c>
      <c r="J19" s="68">
        <f t="shared" si="1"/>
        <v>-7.4862566772666561E-3</v>
      </c>
      <c r="K19" s="68">
        <f t="shared" si="2"/>
        <v>1.7985388777730371E-3</v>
      </c>
      <c r="L19" s="68">
        <f t="shared" si="3"/>
        <v>-1.6999999999999994E-2</v>
      </c>
      <c r="M19" s="68">
        <f t="shared" si="4"/>
        <v>-8.199999999999999E-2</v>
      </c>
      <c r="N19" s="68">
        <f t="shared" si="5"/>
        <v>9.8208705639917016E-2</v>
      </c>
      <c r="O19" s="68">
        <f t="shared" si="6"/>
        <v>2.5122355174274746E-2</v>
      </c>
    </row>
    <row r="20" spans="1:15">
      <c r="A20" s="147">
        <v>2023</v>
      </c>
      <c r="B20" s="150">
        <v>3.322200208829762E-2</v>
      </c>
      <c r="C20" s="150">
        <v>3.9136391835001616E-2</v>
      </c>
      <c r="D20" s="150">
        <v>3.6000000000000004E-2</v>
      </c>
      <c r="E20" s="150">
        <v>4.7E-2</v>
      </c>
      <c r="F20" s="149">
        <v>27720.7</v>
      </c>
      <c r="G20" s="149">
        <v>22671.1</v>
      </c>
      <c r="I20" s="147">
        <f t="shared" si="0"/>
        <v>2023</v>
      </c>
      <c r="J20" s="150">
        <f t="shared" si="1"/>
        <v>-3.0886314685560468E-2</v>
      </c>
      <c r="K20" s="150">
        <f t="shared" si="2"/>
        <v>-1.7703742657199095E-2</v>
      </c>
      <c r="L20" s="150">
        <f t="shared" si="3"/>
        <v>0</v>
      </c>
      <c r="M20" s="150">
        <f t="shared" si="4"/>
        <v>1.7000000000000001E-2</v>
      </c>
      <c r="N20" s="150">
        <f t="shared" si="5"/>
        <v>6.5897896327512973E-2</v>
      </c>
      <c r="O20" s="150">
        <f t="shared" si="6"/>
        <v>2.8877049031531987E-2</v>
      </c>
    </row>
    <row r="21" spans="1:15">
      <c r="A21" s="92">
        <v>2024</v>
      </c>
      <c r="B21" s="94">
        <v>2.872366268806581E-2</v>
      </c>
      <c r="C21" s="94">
        <v>3.2136130000319119E-2</v>
      </c>
      <c r="D21" s="74">
        <v>0.04</v>
      </c>
      <c r="E21" s="74">
        <v>4.4999999999999998E-2</v>
      </c>
      <c r="F21" s="91">
        <v>29184.9</v>
      </c>
      <c r="G21" s="91">
        <v>23305</v>
      </c>
      <c r="I21" s="92">
        <f t="shared" si="0"/>
        <v>2024</v>
      </c>
      <c r="J21" s="94">
        <f t="shared" si="1"/>
        <v>-4.49833940023181E-3</v>
      </c>
      <c r="K21" s="94">
        <f t="shared" si="2"/>
        <v>-7.0002618346824974E-3</v>
      </c>
      <c r="L21" s="94">
        <f t="shared" si="3"/>
        <v>3.9999999999999966E-3</v>
      </c>
      <c r="M21" s="94">
        <f t="shared" si="4"/>
        <v>-2.0000000000000018E-3</v>
      </c>
      <c r="N21" s="94">
        <f t="shared" si="5"/>
        <v>5.2819733989401429E-2</v>
      </c>
      <c r="O21" s="94">
        <f t="shared" si="6"/>
        <v>2.7960707685114494E-2</v>
      </c>
    </row>
    <row r="22" spans="1:15">
      <c r="B22" s="17"/>
      <c r="C22" s="17"/>
      <c r="D22" s="15"/>
      <c r="E22" s="16"/>
      <c r="F22" s="16"/>
      <c r="G22" s="16"/>
    </row>
    <row r="23" spans="1:15">
      <c r="A23" s="271" t="s">
        <v>88</v>
      </c>
      <c r="B23" s="273">
        <f>AVERAGE(B$7:B$21)</f>
        <v>2.5767974658441575E-2</v>
      </c>
      <c r="C23" s="273">
        <f t="shared" ref="C23:G23" si="7">AVERAGE(C$7:C$21)</f>
        <v>2.5812795278712667E-2</v>
      </c>
      <c r="D23" s="273">
        <f t="shared" si="7"/>
        <v>5.8000000000000017E-2</v>
      </c>
      <c r="E23" s="273">
        <f t="shared" si="7"/>
        <v>6.6799999999999998E-2</v>
      </c>
      <c r="F23" s="272">
        <f>AVERAGE(F$7:F$21)</f>
        <v>20549.853333333336</v>
      </c>
      <c r="G23" s="272">
        <f t="shared" si="7"/>
        <v>19706.346666666665</v>
      </c>
    </row>
    <row r="24" spans="1:15">
      <c r="A24" s="271" t="s">
        <v>109</v>
      </c>
      <c r="B24" s="273">
        <f>B21-B20</f>
        <v>-4.49833940023181E-3</v>
      </c>
      <c r="C24" s="273">
        <f>C21-C20</f>
        <v>-7.0002618346824974E-3</v>
      </c>
      <c r="D24" s="273">
        <f>D21-D20</f>
        <v>3.9999999999999966E-3</v>
      </c>
      <c r="E24" s="273">
        <f>E21-E20</f>
        <v>-2.0000000000000018E-3</v>
      </c>
      <c r="F24" s="273">
        <f>F21/F20-1</f>
        <v>5.2819733989401429E-2</v>
      </c>
      <c r="G24" s="273">
        <f>G21/G20-1</f>
        <v>2.7960707685114494E-2</v>
      </c>
    </row>
    <row r="25" spans="1:15">
      <c r="A25" s="274" t="s">
        <v>402</v>
      </c>
      <c r="B25" s="273"/>
      <c r="C25" s="273"/>
      <c r="D25" s="273"/>
      <c r="E25" s="273"/>
      <c r="F25" s="273">
        <f>((F21/F16)^(1/5))-1</f>
        <v>6.2631050758489515E-2</v>
      </c>
      <c r="G25" s="273">
        <f>((G21/G16)^(1/5))-1</f>
        <v>2.3834827754194654E-2</v>
      </c>
    </row>
    <row r="26" spans="1:15">
      <c r="A26" s="274" t="s">
        <v>403</v>
      </c>
      <c r="B26" s="273"/>
      <c r="C26" s="273"/>
      <c r="D26" s="273"/>
      <c r="E26" s="273"/>
      <c r="F26" s="273">
        <f>((F21/F11)^(1/10))-1</f>
        <v>5.1827621372868116E-2</v>
      </c>
      <c r="G26" s="273">
        <f>((G21/G11)^(1/10))-1</f>
        <v>2.4685971039476007E-2</v>
      </c>
    </row>
    <row r="27" spans="1:15">
      <c r="A27" s="35"/>
      <c r="B27" s="75"/>
      <c r="C27" s="75"/>
      <c r="D27" s="75"/>
      <c r="E27" s="75"/>
      <c r="F27" s="75"/>
      <c r="G27" s="75"/>
    </row>
    <row r="28" spans="1:15" s="127" customFormat="1" ht="11.25">
      <c r="A28" s="71" t="s">
        <v>24</v>
      </c>
      <c r="B28" s="71"/>
      <c r="C28" s="71"/>
      <c r="D28" s="71"/>
      <c r="E28" s="71"/>
    </row>
    <row r="29" spans="1:15" s="127" customFormat="1" ht="11.25">
      <c r="A29" s="397" t="s">
        <v>474</v>
      </c>
      <c r="B29" s="397"/>
      <c r="C29" s="397"/>
      <c r="D29" s="397"/>
      <c r="E29" s="397"/>
      <c r="F29" s="397"/>
      <c r="G29" s="397"/>
      <c r="H29" s="397"/>
      <c r="I29" s="397"/>
      <c r="J29" s="397"/>
      <c r="K29" s="397"/>
      <c r="L29" s="397"/>
      <c r="M29" s="397"/>
      <c r="N29" s="397"/>
      <c r="O29" s="397"/>
    </row>
    <row r="30" spans="1:15" s="127" customFormat="1" ht="11.25">
      <c r="A30" s="397"/>
      <c r="B30" s="397"/>
      <c r="C30" s="397"/>
      <c r="D30" s="397"/>
      <c r="E30" s="397"/>
      <c r="F30" s="397"/>
      <c r="G30" s="397"/>
      <c r="H30" s="397"/>
      <c r="I30" s="397"/>
      <c r="J30" s="397"/>
      <c r="K30" s="397"/>
      <c r="L30" s="397"/>
      <c r="M30" s="397"/>
      <c r="N30" s="397"/>
      <c r="O30" s="397"/>
    </row>
    <row r="31" spans="1:15">
      <c r="A31" s="1"/>
    </row>
    <row r="32" spans="1:15">
      <c r="A32" s="1"/>
    </row>
    <row r="33" spans="1:5">
      <c r="A33" s="1"/>
    </row>
    <row r="34" spans="1:5">
      <c r="A34" s="1"/>
    </row>
    <row r="35" spans="1:5">
      <c r="A35" s="1"/>
    </row>
    <row r="36" spans="1:5">
      <c r="A36" s="1"/>
    </row>
    <row r="37" spans="1:5">
      <c r="A37" s="1"/>
    </row>
    <row r="38" spans="1:5">
      <c r="A38" s="1"/>
    </row>
    <row r="39" spans="1:5">
      <c r="A39" s="1"/>
    </row>
    <row r="40" spans="1:5">
      <c r="A40" s="1"/>
    </row>
    <row r="41" spans="1:5">
      <c r="A41" s="1"/>
    </row>
    <row r="42" spans="1:5">
      <c r="A42" s="1"/>
    </row>
    <row r="43" spans="1:5">
      <c r="A43" s="1"/>
    </row>
    <row r="44" spans="1:5">
      <c r="A44" s="1"/>
    </row>
    <row r="45" spans="1:5">
      <c r="A45" s="1"/>
    </row>
    <row r="46" spans="1:5">
      <c r="A46" s="1"/>
    </row>
    <row r="47" spans="1:5">
      <c r="A47" s="1"/>
    </row>
    <row r="48" spans="1:5">
      <c r="A48" s="1"/>
      <c r="E48" s="19"/>
    </row>
    <row r="49" spans="1:7">
      <c r="A49" s="1"/>
      <c r="E49" s="8"/>
    </row>
    <row r="50" spans="1:7">
      <c r="A50" s="1"/>
      <c r="E50" s="8"/>
    </row>
    <row r="51" spans="1:7">
      <c r="A51" s="1"/>
      <c r="E51" s="8"/>
    </row>
    <row r="52" spans="1:7">
      <c r="A52" s="1"/>
      <c r="E52" s="8"/>
    </row>
    <row r="53" spans="1:7">
      <c r="A53" s="1"/>
      <c r="E53" s="8"/>
    </row>
    <row r="54" spans="1:7">
      <c r="A54" s="1"/>
      <c r="E54" s="8"/>
      <c r="F54" s="8"/>
      <c r="G54" s="8"/>
    </row>
    <row r="55" spans="1:7">
      <c r="A55" s="1"/>
      <c r="E55" s="8"/>
      <c r="F55" s="8"/>
      <c r="G55" s="8"/>
    </row>
    <row r="56" spans="1:7">
      <c r="A56" s="1"/>
      <c r="E56" s="8"/>
      <c r="F56" s="8"/>
      <c r="G56" s="8"/>
    </row>
    <row r="57" spans="1:7">
      <c r="A57" s="1"/>
      <c r="E57" s="8"/>
      <c r="F57" s="8"/>
      <c r="G57" s="8"/>
    </row>
    <row r="58" spans="1:7">
      <c r="A58" s="1"/>
      <c r="E58" s="8"/>
      <c r="F58" s="8"/>
      <c r="G58" s="8"/>
    </row>
    <row r="59" spans="1:7">
      <c r="A59" s="1"/>
      <c r="E59" s="8"/>
      <c r="F59" s="8"/>
      <c r="G59" s="8"/>
    </row>
    <row r="60" spans="1:7">
      <c r="A60" s="1"/>
      <c r="E60" s="8"/>
      <c r="F60" s="8"/>
      <c r="G60" s="8"/>
    </row>
    <row r="61" spans="1:7">
      <c r="A61" s="1"/>
      <c r="E61" s="8"/>
      <c r="F61" s="8"/>
      <c r="G61" s="8"/>
    </row>
    <row r="62" spans="1:7">
      <c r="A62" s="1"/>
      <c r="E62" s="8"/>
      <c r="F62" s="8"/>
      <c r="G62" s="8"/>
    </row>
    <row r="63" spans="1:7">
      <c r="A63" s="1"/>
      <c r="E63" s="8"/>
      <c r="F63" s="8"/>
      <c r="G63" s="8"/>
    </row>
    <row r="64" spans="1:7">
      <c r="A64" s="1"/>
      <c r="E64" s="8"/>
      <c r="F64" s="8"/>
      <c r="G64" s="8"/>
    </row>
    <row r="65" spans="1:7">
      <c r="A65" s="1"/>
      <c r="E65" s="8"/>
      <c r="F65" s="8"/>
      <c r="G65" s="8"/>
    </row>
    <row r="66" spans="1:7">
      <c r="A66" s="1"/>
      <c r="E66" s="8"/>
      <c r="F66" s="8"/>
      <c r="G66" s="8"/>
    </row>
    <row r="67" spans="1:7">
      <c r="A67" s="1"/>
      <c r="E67" s="8"/>
      <c r="F67" s="8"/>
      <c r="G67" s="8"/>
    </row>
    <row r="68" spans="1:7">
      <c r="A68" s="1"/>
      <c r="E68" s="8"/>
      <c r="F68" s="8"/>
      <c r="G68" s="8"/>
    </row>
    <row r="69" spans="1:7">
      <c r="A69" s="1"/>
      <c r="E69" s="8"/>
      <c r="F69" s="8"/>
      <c r="G69" s="8"/>
    </row>
    <row r="70" spans="1:7">
      <c r="A70" s="1"/>
      <c r="E70" s="8"/>
      <c r="F70" s="8"/>
      <c r="G70" s="8"/>
    </row>
    <row r="71" spans="1:7">
      <c r="A71" s="1"/>
      <c r="E71" s="8"/>
      <c r="F71" s="8"/>
      <c r="G71" s="8"/>
    </row>
    <row r="72" spans="1:7">
      <c r="A72" s="1"/>
      <c r="E72" s="8"/>
      <c r="F72" s="8"/>
      <c r="G72" s="8"/>
    </row>
    <row r="73" spans="1:7">
      <c r="A73" s="1"/>
      <c r="E73" s="8"/>
      <c r="F73" s="8"/>
      <c r="G73" s="8"/>
    </row>
    <row r="74" spans="1:7">
      <c r="A74" s="1"/>
      <c r="E74" s="8"/>
      <c r="F74" s="8"/>
      <c r="G74" s="8"/>
    </row>
    <row r="75" spans="1:7">
      <c r="A75" s="1"/>
      <c r="E75" s="8"/>
      <c r="F75" s="8"/>
      <c r="G75" s="8"/>
    </row>
    <row r="76" spans="1:7">
      <c r="A76" s="1"/>
      <c r="E76" s="8"/>
      <c r="F76" s="8"/>
      <c r="G76" s="8"/>
    </row>
    <row r="77" spans="1:7">
      <c r="A77" s="1"/>
      <c r="E77" s="8"/>
      <c r="F77" s="8"/>
      <c r="G77" s="8"/>
    </row>
    <row r="78" spans="1:7">
      <c r="A78" s="1"/>
      <c r="E78" s="8"/>
      <c r="F78" s="8"/>
      <c r="G78" s="8"/>
    </row>
    <row r="79" spans="1:7">
      <c r="A79" s="1"/>
      <c r="E79" s="8"/>
      <c r="F79" s="8"/>
      <c r="G79" s="8"/>
    </row>
    <row r="80" spans="1:7">
      <c r="A80" s="1"/>
      <c r="E80" s="8"/>
      <c r="F80" s="8"/>
      <c r="G80" s="8"/>
    </row>
    <row r="81" spans="1:7">
      <c r="A81" s="1"/>
      <c r="E81" s="8"/>
      <c r="F81" s="8"/>
      <c r="G81" s="8"/>
    </row>
    <row r="82" spans="1:7">
      <c r="A82" s="1"/>
      <c r="E82" s="8"/>
      <c r="F82" s="8"/>
      <c r="G82" s="8"/>
    </row>
    <row r="83" spans="1:7">
      <c r="A83" s="1"/>
      <c r="E83" s="8"/>
      <c r="F83" s="8"/>
      <c r="G83" s="8"/>
    </row>
    <row r="84" spans="1:7">
      <c r="A84" s="1"/>
      <c r="E84" s="8"/>
      <c r="F84" s="8"/>
      <c r="G84" s="8"/>
    </row>
    <row r="85" spans="1:7">
      <c r="A85" s="1"/>
      <c r="E85" s="8"/>
      <c r="F85" s="8"/>
      <c r="G85" s="8"/>
    </row>
    <row r="86" spans="1:7">
      <c r="A86" s="1"/>
      <c r="E86" s="8"/>
      <c r="F86" s="8"/>
      <c r="G86" s="8"/>
    </row>
    <row r="87" spans="1:7">
      <c r="A87" s="1"/>
      <c r="E87" s="8"/>
      <c r="F87" s="8"/>
      <c r="G87" s="8"/>
    </row>
    <row r="88" spans="1:7">
      <c r="A88" s="1"/>
      <c r="E88" s="8"/>
      <c r="F88" s="8"/>
      <c r="G88" s="8"/>
    </row>
    <row r="89" spans="1:7">
      <c r="A89" s="1"/>
      <c r="E89" s="8"/>
      <c r="F89" s="8"/>
      <c r="G89" s="8"/>
    </row>
    <row r="90" spans="1:7">
      <c r="A90" s="1"/>
      <c r="E90" s="8"/>
      <c r="F90" s="8"/>
      <c r="G90" s="8"/>
    </row>
    <row r="91" spans="1:7">
      <c r="A91" s="1"/>
      <c r="E91" s="8"/>
      <c r="F91" s="8"/>
      <c r="G91" s="8"/>
    </row>
    <row r="92" spans="1:7">
      <c r="A92" s="1"/>
      <c r="E92" s="8"/>
      <c r="F92" s="8"/>
      <c r="G92" s="8"/>
    </row>
    <row r="93" spans="1:7">
      <c r="A93" s="1"/>
      <c r="E93" s="8"/>
      <c r="F93" s="8"/>
      <c r="G93" s="8"/>
    </row>
    <row r="94" spans="1:7">
      <c r="A94" s="1"/>
      <c r="E94" s="8"/>
      <c r="F94" s="8"/>
      <c r="G94" s="8"/>
    </row>
    <row r="95" spans="1:7">
      <c r="A95" s="1"/>
      <c r="E95" s="8"/>
      <c r="F95" s="8"/>
      <c r="G95" s="8"/>
    </row>
    <row r="96" spans="1:7">
      <c r="A96" s="1"/>
      <c r="E96" s="8"/>
      <c r="F96" s="8"/>
      <c r="G96" s="8"/>
    </row>
    <row r="97" spans="1:7">
      <c r="A97" s="1"/>
      <c r="E97" s="8"/>
      <c r="F97" s="8"/>
      <c r="G97" s="8"/>
    </row>
    <row r="98" spans="1:7">
      <c r="A98" s="1"/>
      <c r="E98" s="8"/>
      <c r="F98" s="8"/>
      <c r="G98" s="8"/>
    </row>
    <row r="99" spans="1:7">
      <c r="A99" s="1"/>
      <c r="E99" s="8"/>
      <c r="F99" s="8"/>
      <c r="G99" s="8"/>
    </row>
    <row r="100" spans="1:7">
      <c r="A100" s="1"/>
      <c r="E100" s="8"/>
      <c r="F100" s="8"/>
      <c r="G100" s="8"/>
    </row>
    <row r="101" spans="1:7">
      <c r="A101" s="1"/>
      <c r="E101" s="8"/>
      <c r="F101" s="8"/>
      <c r="G101" s="8"/>
    </row>
    <row r="102" spans="1:7">
      <c r="A102" s="1"/>
      <c r="E102" s="8"/>
      <c r="F102" s="8"/>
      <c r="G102" s="8"/>
    </row>
    <row r="103" spans="1:7">
      <c r="A103" s="1"/>
      <c r="E103" s="8"/>
      <c r="F103" s="8"/>
      <c r="G103" s="8"/>
    </row>
    <row r="104" spans="1:7">
      <c r="A104" s="1"/>
      <c r="E104" s="8"/>
      <c r="F104" s="8"/>
      <c r="G104" s="8"/>
    </row>
    <row r="105" spans="1:7">
      <c r="A105" s="1"/>
      <c r="E105" s="8"/>
      <c r="F105" s="8"/>
      <c r="G105" s="8"/>
    </row>
    <row r="106" spans="1:7">
      <c r="A106" s="1"/>
      <c r="E106" s="8"/>
      <c r="F106" s="8"/>
      <c r="G106" s="8"/>
    </row>
    <row r="107" spans="1:7">
      <c r="A107" s="1"/>
      <c r="F107" s="8"/>
      <c r="G107" s="8"/>
    </row>
    <row r="108" spans="1:7">
      <c r="A108" s="1"/>
      <c r="F108" s="8"/>
      <c r="G108" s="8"/>
    </row>
    <row r="109" spans="1:7">
      <c r="A109" s="1"/>
      <c r="F109" s="8"/>
      <c r="G109" s="8"/>
    </row>
    <row r="110" spans="1:7">
      <c r="A110" s="1"/>
      <c r="F110" s="8"/>
      <c r="G110" s="8"/>
    </row>
    <row r="111" spans="1:7">
      <c r="A111" s="1"/>
      <c r="F111" s="8"/>
      <c r="G111" s="8"/>
    </row>
    <row r="112" spans="1:7">
      <c r="A112" s="1"/>
      <c r="F112" s="8"/>
      <c r="G112" s="8"/>
    </row>
  </sheetData>
  <mergeCells count="1">
    <mergeCell ref="A29:O30"/>
  </mergeCells>
  <hyperlinks>
    <hyperlink ref="A1" location="Contents!B3" display="Return to the Table of Contents" xr:uid="{AC6DA945-8129-4208-BA4D-6E9A70D3A7E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82">
    <pageSetUpPr fitToPage="1"/>
  </sheetPr>
  <dimension ref="A1:T29"/>
  <sheetViews>
    <sheetView showGridLines="0" workbookViewId="0">
      <selection activeCell="A3" sqref="A3"/>
    </sheetView>
  </sheetViews>
  <sheetFormatPr defaultColWidth="9" defaultRowHeight="12.75"/>
  <cols>
    <col min="1" max="1" width="10.625" style="22" customWidth="1"/>
    <col min="2" max="7" width="8.625" style="25" customWidth="1"/>
    <col min="8" max="8" width="2.625" style="1" customWidth="1"/>
    <col min="9" max="9" width="10.625" style="1" customWidth="1"/>
    <col min="10" max="15" width="8.625" style="1" customWidth="1"/>
    <col min="16" max="16" width="4.625" style="1" customWidth="1"/>
    <col min="17" max="17" width="10.625" style="1" customWidth="1"/>
    <col min="18" max="19" width="8.625" style="1" customWidth="1"/>
    <col min="20" max="20" width="2.625" style="1" customWidth="1"/>
    <col min="21" max="16384" width="9" style="1"/>
  </cols>
  <sheetData>
    <row r="1" spans="1:19">
      <c r="A1" s="12" t="s">
        <v>48</v>
      </c>
    </row>
    <row r="2" spans="1:19">
      <c r="A2" s="12"/>
    </row>
    <row r="3" spans="1:19" s="4" customFormat="1">
      <c r="A3" s="3" t="s">
        <v>341</v>
      </c>
      <c r="B3" s="20"/>
      <c r="C3" s="20"/>
      <c r="D3" s="20"/>
      <c r="E3" s="20"/>
      <c r="F3" s="21"/>
      <c r="G3" s="20"/>
    </row>
    <row r="4" spans="1:19">
      <c r="A4" s="32"/>
      <c r="B4" s="6"/>
      <c r="C4" s="6"/>
      <c r="D4" s="6"/>
      <c r="E4" s="6"/>
      <c r="F4" s="6"/>
      <c r="G4" s="6"/>
    </row>
    <row r="5" spans="1:19">
      <c r="A5" s="32"/>
      <c r="B5" s="6"/>
      <c r="C5" s="6"/>
      <c r="D5" s="6"/>
      <c r="E5" s="6"/>
      <c r="F5" s="6"/>
      <c r="G5" s="6"/>
    </row>
    <row r="6" spans="1:19" ht="25.5">
      <c r="A6" s="270"/>
      <c r="B6" s="270" t="s">
        <v>21</v>
      </c>
      <c r="C6" s="270" t="s">
        <v>23</v>
      </c>
      <c r="D6" s="270" t="s">
        <v>22</v>
      </c>
      <c r="E6" s="270" t="s">
        <v>95</v>
      </c>
      <c r="F6" s="270" t="s">
        <v>27</v>
      </c>
      <c r="G6" s="270" t="s">
        <v>102</v>
      </c>
      <c r="I6" s="372" t="s">
        <v>416</v>
      </c>
      <c r="J6" s="270" t="s">
        <v>21</v>
      </c>
      <c r="K6" s="270" t="s">
        <v>23</v>
      </c>
      <c r="L6" s="270" t="s">
        <v>22</v>
      </c>
      <c r="M6" s="270" t="s">
        <v>95</v>
      </c>
      <c r="N6" s="270" t="s">
        <v>27</v>
      </c>
      <c r="O6" s="270" t="s">
        <v>102</v>
      </c>
      <c r="Q6" s="270"/>
      <c r="R6" s="270" t="s">
        <v>27</v>
      </c>
      <c r="S6" s="270" t="s">
        <v>102</v>
      </c>
    </row>
    <row r="7" spans="1:19">
      <c r="A7" s="5" t="s">
        <v>263</v>
      </c>
      <c r="B7" s="111">
        <v>14884.4</v>
      </c>
      <c r="C7" s="111">
        <v>2162.6999999999998</v>
      </c>
      <c r="D7" s="111">
        <v>3457.1</v>
      </c>
      <c r="E7" s="111">
        <v>-1294.4000000000001</v>
      </c>
      <c r="F7" s="111">
        <v>13528.8</v>
      </c>
      <c r="G7" s="111">
        <v>9018.9</v>
      </c>
      <c r="Q7" s="5" t="str">
        <f t="shared" ref="Q7:Q21" si="0">A7</f>
        <v>2010</v>
      </c>
      <c r="R7" s="75">
        <f t="shared" ref="R7:R21" si="1">F7/$B7</f>
        <v>0.90892478030689849</v>
      </c>
      <c r="S7" s="75">
        <f t="shared" ref="S7:S21" si="2">G7/$B7</f>
        <v>0.6059296982075193</v>
      </c>
    </row>
    <row r="8" spans="1:19">
      <c r="A8" s="147" t="s">
        <v>264</v>
      </c>
      <c r="B8" s="149">
        <v>15466.5</v>
      </c>
      <c r="C8" s="149">
        <v>2303.5</v>
      </c>
      <c r="D8" s="149">
        <v>3603.1</v>
      </c>
      <c r="E8" s="149">
        <v>-1299.5999999999999</v>
      </c>
      <c r="F8" s="149">
        <v>14764.2</v>
      </c>
      <c r="G8" s="149">
        <v>10128.200000000001</v>
      </c>
      <c r="I8" s="147" t="str">
        <f t="shared" ref="I8:I21" si="3">A8</f>
        <v>2011</v>
      </c>
      <c r="J8" s="150">
        <f t="shared" ref="J8:J21" si="4">(B8-B7)/B7</f>
        <v>3.910805944478786E-2</v>
      </c>
      <c r="K8" s="150">
        <f t="shared" ref="K8:K21" si="5">(C8-C7)/C7</f>
        <v>6.5103805428399775E-2</v>
      </c>
      <c r="L8" s="150">
        <f t="shared" ref="L8:L21" si="6">(D8-D7)/D7</f>
        <v>4.2231928494981343E-2</v>
      </c>
      <c r="M8" s="150">
        <f t="shared" ref="M8:M21" si="7">(E8-E7)/E7</f>
        <v>4.017305315203815E-3</v>
      </c>
      <c r="N8" s="150">
        <f t="shared" ref="N8:N21" si="8">(F8-F7)/F7</f>
        <v>9.1316302998048715E-2</v>
      </c>
      <c r="O8" s="150">
        <f t="shared" ref="O8:O21" si="9">(G8-G7)/G7</f>
        <v>0.12299726130681138</v>
      </c>
      <c r="Q8" s="147" t="str">
        <f t="shared" si="0"/>
        <v>2011</v>
      </c>
      <c r="R8" s="150">
        <f t="shared" si="1"/>
        <v>0.95459218310542149</v>
      </c>
      <c r="S8" s="150">
        <f t="shared" si="2"/>
        <v>0.65484757378851066</v>
      </c>
    </row>
    <row r="9" spans="1:19">
      <c r="A9" s="5" t="s">
        <v>265</v>
      </c>
      <c r="B9" s="85">
        <v>16109.4</v>
      </c>
      <c r="C9" s="85">
        <v>2450</v>
      </c>
      <c r="D9" s="85">
        <v>3526.6</v>
      </c>
      <c r="E9" s="85">
        <v>-1076.5999999999999</v>
      </c>
      <c r="F9" s="85">
        <v>16050.9</v>
      </c>
      <c r="G9" s="85">
        <v>11281.1</v>
      </c>
      <c r="I9" s="5" t="str">
        <f t="shared" si="3"/>
        <v>2012</v>
      </c>
      <c r="J9" s="68">
        <f t="shared" si="4"/>
        <v>4.1567258267869243E-2</v>
      </c>
      <c r="K9" s="68">
        <f t="shared" si="5"/>
        <v>6.3598871282830469E-2</v>
      </c>
      <c r="L9" s="68">
        <f t="shared" si="6"/>
        <v>-2.1231717132469262E-2</v>
      </c>
      <c r="M9" s="68">
        <f t="shared" si="7"/>
        <v>-0.17159125884887658</v>
      </c>
      <c r="N9" s="68">
        <f t="shared" si="8"/>
        <v>8.7149997968057794E-2</v>
      </c>
      <c r="O9" s="68">
        <f t="shared" si="9"/>
        <v>0.11383069054718505</v>
      </c>
      <c r="Q9" s="5" t="str">
        <f t="shared" si="0"/>
        <v>2012</v>
      </c>
      <c r="R9" s="68">
        <f t="shared" si="1"/>
        <v>0.99636857983537563</v>
      </c>
      <c r="S9" s="68">
        <f t="shared" si="2"/>
        <v>0.70028058152383088</v>
      </c>
    </row>
    <row r="10" spans="1:19">
      <c r="A10" s="147" t="s">
        <v>266</v>
      </c>
      <c r="B10" s="149">
        <v>16687.8</v>
      </c>
      <c r="C10" s="149">
        <v>2775.1</v>
      </c>
      <c r="D10" s="149">
        <v>3454.9</v>
      </c>
      <c r="E10" s="149">
        <v>-679.8</v>
      </c>
      <c r="F10" s="149">
        <v>16719.400000000001</v>
      </c>
      <c r="G10" s="149">
        <v>11982.7</v>
      </c>
      <c r="I10" s="147" t="str">
        <f t="shared" si="3"/>
        <v>2013</v>
      </c>
      <c r="J10" s="150">
        <f t="shared" si="4"/>
        <v>3.5904502961004114E-2</v>
      </c>
      <c r="K10" s="150">
        <f t="shared" si="5"/>
        <v>0.13269387755102038</v>
      </c>
      <c r="L10" s="150">
        <f t="shared" si="6"/>
        <v>-2.0331197187092333E-2</v>
      </c>
      <c r="M10" s="150">
        <f t="shared" si="7"/>
        <v>-0.36856771317109416</v>
      </c>
      <c r="N10" s="150">
        <f t="shared" si="8"/>
        <v>4.1648754898479329E-2</v>
      </c>
      <c r="O10" s="150">
        <f t="shared" si="9"/>
        <v>6.219251668720252E-2</v>
      </c>
      <c r="Q10" s="147" t="str">
        <f t="shared" si="0"/>
        <v>2013</v>
      </c>
      <c r="R10" s="150">
        <f t="shared" si="1"/>
        <v>1.0018935989165738</v>
      </c>
      <c r="S10" s="150">
        <f t="shared" si="2"/>
        <v>0.71805151068445217</v>
      </c>
    </row>
    <row r="11" spans="1:19">
      <c r="A11" s="5" t="s">
        <v>267</v>
      </c>
      <c r="B11" s="85">
        <v>17428.099999999999</v>
      </c>
      <c r="C11" s="85">
        <v>3021.5</v>
      </c>
      <c r="D11" s="85">
        <v>3506.3</v>
      </c>
      <c r="E11" s="85">
        <v>-484.8</v>
      </c>
      <c r="F11" s="85">
        <v>17794.5</v>
      </c>
      <c r="G11" s="85">
        <v>12779.9</v>
      </c>
      <c r="I11" s="5" t="str">
        <f t="shared" si="3"/>
        <v>2014</v>
      </c>
      <c r="J11" s="68">
        <f t="shared" si="4"/>
        <v>4.4361749301885169E-2</v>
      </c>
      <c r="K11" s="68">
        <f t="shared" si="5"/>
        <v>8.8789593167813805E-2</v>
      </c>
      <c r="L11" s="68">
        <f t="shared" si="6"/>
        <v>1.4877420475267038E-2</v>
      </c>
      <c r="M11" s="68">
        <f t="shared" si="7"/>
        <v>-0.28684907325684017</v>
      </c>
      <c r="N11" s="68">
        <f t="shared" si="8"/>
        <v>6.4302546742107877E-2</v>
      </c>
      <c r="O11" s="68">
        <f t="shared" si="9"/>
        <v>6.652924633012583E-2</v>
      </c>
      <c r="Q11" s="5" t="str">
        <f t="shared" si="0"/>
        <v>2014</v>
      </c>
      <c r="R11" s="68">
        <f t="shared" si="1"/>
        <v>1.0210235194886419</v>
      </c>
      <c r="S11" s="68">
        <f t="shared" si="2"/>
        <v>0.73329278578846813</v>
      </c>
    </row>
    <row r="12" spans="1:19">
      <c r="A12" s="147" t="s">
        <v>268</v>
      </c>
      <c r="B12" s="149">
        <v>18164.3</v>
      </c>
      <c r="C12" s="149">
        <v>3249.9</v>
      </c>
      <c r="D12" s="149">
        <v>3691.9</v>
      </c>
      <c r="E12" s="149">
        <v>-442</v>
      </c>
      <c r="F12" s="149">
        <v>18120.099999999999</v>
      </c>
      <c r="G12" s="149">
        <v>13116.7</v>
      </c>
      <c r="I12" s="147" t="str">
        <f t="shared" si="3"/>
        <v>2015</v>
      </c>
      <c r="J12" s="150">
        <f t="shared" si="4"/>
        <v>4.2242126221447018E-2</v>
      </c>
      <c r="K12" s="150">
        <f t="shared" si="5"/>
        <v>7.559159357934804E-2</v>
      </c>
      <c r="L12" s="150">
        <f t="shared" si="6"/>
        <v>5.2933291503864444E-2</v>
      </c>
      <c r="M12" s="150">
        <f t="shared" si="7"/>
        <v>-8.8283828382838311E-2</v>
      </c>
      <c r="N12" s="150">
        <f t="shared" si="8"/>
        <v>1.8297788642558013E-2</v>
      </c>
      <c r="O12" s="150">
        <f t="shared" si="9"/>
        <v>2.6353883833206918E-2</v>
      </c>
      <c r="Q12" s="147" t="str">
        <f t="shared" si="0"/>
        <v>2015</v>
      </c>
      <c r="R12" s="150">
        <f t="shared" si="1"/>
        <v>0.99756665547254775</v>
      </c>
      <c r="S12" s="150">
        <f t="shared" si="2"/>
        <v>0.72211425708670307</v>
      </c>
    </row>
    <row r="13" spans="1:19">
      <c r="A13" s="5" t="s">
        <v>269</v>
      </c>
      <c r="B13" s="85">
        <v>18641.3</v>
      </c>
      <c r="C13" s="85">
        <v>3268</v>
      </c>
      <c r="D13" s="85">
        <v>3852.6</v>
      </c>
      <c r="E13" s="85">
        <v>-584.70000000000005</v>
      </c>
      <c r="F13" s="85">
        <v>19539.5</v>
      </c>
      <c r="G13" s="85">
        <v>14167.6</v>
      </c>
      <c r="I13" s="5" t="str">
        <f t="shared" si="3"/>
        <v>2016</v>
      </c>
      <c r="J13" s="68">
        <f t="shared" si="4"/>
        <v>2.6260301800785056E-2</v>
      </c>
      <c r="K13" s="68">
        <f t="shared" si="5"/>
        <v>5.5694021354502935E-3</v>
      </c>
      <c r="L13" s="68">
        <f t="shared" si="6"/>
        <v>4.3527722852731605E-2</v>
      </c>
      <c r="M13" s="68">
        <f t="shared" si="7"/>
        <v>0.3228506787330318</v>
      </c>
      <c r="N13" s="68">
        <f t="shared" si="8"/>
        <v>7.8332901032555094E-2</v>
      </c>
      <c r="O13" s="68">
        <f t="shared" si="9"/>
        <v>8.0119237308164365E-2</v>
      </c>
      <c r="Q13" s="5" t="str">
        <f t="shared" si="0"/>
        <v>2016</v>
      </c>
      <c r="R13" s="68">
        <f t="shared" si="1"/>
        <v>1.0481833348532559</v>
      </c>
      <c r="S13" s="68">
        <f t="shared" si="2"/>
        <v>0.7600113725974047</v>
      </c>
    </row>
    <row r="14" spans="1:19">
      <c r="A14" s="147" t="s">
        <v>270</v>
      </c>
      <c r="B14" s="149">
        <v>19375.2</v>
      </c>
      <c r="C14" s="149">
        <v>3316.2</v>
      </c>
      <c r="D14" s="149">
        <v>3981.6</v>
      </c>
      <c r="E14" s="149">
        <v>-665.5</v>
      </c>
      <c r="F14" s="149">
        <v>20205.7</v>
      </c>
      <c r="G14" s="149">
        <v>14665.4</v>
      </c>
      <c r="I14" s="147" t="str">
        <f t="shared" si="3"/>
        <v>2017</v>
      </c>
      <c r="J14" s="150">
        <f t="shared" si="4"/>
        <v>3.9369571864623254E-2</v>
      </c>
      <c r="K14" s="150">
        <f t="shared" si="5"/>
        <v>1.4749082007343886E-2</v>
      </c>
      <c r="L14" s="150">
        <f t="shared" si="6"/>
        <v>3.348388101541816E-2</v>
      </c>
      <c r="M14" s="150">
        <f t="shared" si="7"/>
        <v>0.13819052505558396</v>
      </c>
      <c r="N14" s="150">
        <f t="shared" si="8"/>
        <v>3.4095038255840773E-2</v>
      </c>
      <c r="O14" s="150">
        <f t="shared" si="9"/>
        <v>3.5136508653547477E-2</v>
      </c>
      <c r="Q14" s="147" t="str">
        <f t="shared" si="0"/>
        <v>2017</v>
      </c>
      <c r="R14" s="150">
        <f t="shared" si="1"/>
        <v>1.0428640736611752</v>
      </c>
      <c r="S14" s="150">
        <f t="shared" si="2"/>
        <v>0.75691605764069525</v>
      </c>
    </row>
    <row r="15" spans="1:19">
      <c r="A15" s="5" t="s">
        <v>271</v>
      </c>
      <c r="B15" s="85">
        <v>20436.3</v>
      </c>
      <c r="C15" s="85">
        <v>3329.9</v>
      </c>
      <c r="D15" s="85">
        <v>4109</v>
      </c>
      <c r="E15" s="85">
        <v>-779.1</v>
      </c>
      <c r="F15" s="85">
        <v>21462.3</v>
      </c>
      <c r="G15" s="85">
        <v>15749.6</v>
      </c>
      <c r="I15" s="5" t="str">
        <f t="shared" si="3"/>
        <v>2018</v>
      </c>
      <c r="J15" s="68">
        <f t="shared" si="4"/>
        <v>5.476588628762534E-2</v>
      </c>
      <c r="K15" s="68">
        <f t="shared" si="5"/>
        <v>4.1312345455642822E-3</v>
      </c>
      <c r="L15" s="68">
        <f t="shared" si="6"/>
        <v>3.1997187060478223E-2</v>
      </c>
      <c r="M15" s="68">
        <f t="shared" si="7"/>
        <v>0.1706987227648385</v>
      </c>
      <c r="N15" s="68">
        <f t="shared" si="8"/>
        <v>6.2190372023735806E-2</v>
      </c>
      <c r="O15" s="68">
        <f t="shared" si="9"/>
        <v>7.3929112059677934E-2</v>
      </c>
      <c r="Q15" s="5" t="str">
        <f t="shared" si="0"/>
        <v>2018</v>
      </c>
      <c r="R15" s="68">
        <f t="shared" si="1"/>
        <v>1.0502047826661383</v>
      </c>
      <c r="S15" s="68">
        <f t="shared" si="2"/>
        <v>0.77066788019357713</v>
      </c>
    </row>
    <row r="16" spans="1:19">
      <c r="A16" s="147" t="s">
        <v>272</v>
      </c>
      <c r="B16" s="149">
        <v>21275.3</v>
      </c>
      <c r="C16" s="149">
        <v>3463.4</v>
      </c>
      <c r="D16" s="149">
        <v>4447</v>
      </c>
      <c r="E16" s="149">
        <v>-983.6</v>
      </c>
      <c r="F16" s="149">
        <v>22669.5</v>
      </c>
      <c r="G16" s="149">
        <v>16800.7</v>
      </c>
      <c r="I16" s="147" t="str">
        <f t="shared" si="3"/>
        <v>2019</v>
      </c>
      <c r="J16" s="150">
        <f t="shared" si="4"/>
        <v>4.1054398301062327E-2</v>
      </c>
      <c r="K16" s="150">
        <f t="shared" si="5"/>
        <v>4.0091294032853837E-2</v>
      </c>
      <c r="L16" s="150">
        <f t="shared" si="6"/>
        <v>8.2258457045509853E-2</v>
      </c>
      <c r="M16" s="150">
        <f t="shared" si="7"/>
        <v>0.26248235143113846</v>
      </c>
      <c r="N16" s="150">
        <f t="shared" si="8"/>
        <v>5.6247466487748317E-2</v>
      </c>
      <c r="O16" s="150">
        <f t="shared" si="9"/>
        <v>6.6738202874993671E-2</v>
      </c>
      <c r="Q16" s="147" t="str">
        <f t="shared" si="0"/>
        <v>2019</v>
      </c>
      <c r="R16" s="150">
        <f t="shared" si="1"/>
        <v>1.0655313908617035</v>
      </c>
      <c r="S16" s="150">
        <f t="shared" si="2"/>
        <v>0.7896809915723868</v>
      </c>
    </row>
    <row r="17" spans="1:20">
      <c r="A17" s="5" t="s">
        <v>273</v>
      </c>
      <c r="B17" s="85">
        <v>21292.400000000001</v>
      </c>
      <c r="C17" s="85">
        <v>3421.2</v>
      </c>
      <c r="D17" s="85">
        <v>6553.6</v>
      </c>
      <c r="E17" s="85">
        <v>-3132.5</v>
      </c>
      <c r="F17" s="85">
        <v>26902.5</v>
      </c>
      <c r="G17" s="85">
        <v>21016.7</v>
      </c>
      <c r="I17" s="5" t="str">
        <f t="shared" si="3"/>
        <v>2020</v>
      </c>
      <c r="J17" s="68">
        <f t="shared" si="4"/>
        <v>8.0374894831105475E-4</v>
      </c>
      <c r="K17" s="68">
        <f t="shared" si="5"/>
        <v>-1.2184558526303711E-2</v>
      </c>
      <c r="L17" s="68">
        <f t="shared" si="6"/>
        <v>0.47371261524623348</v>
      </c>
      <c r="M17" s="68">
        <f t="shared" si="7"/>
        <v>2.1847295648637659</v>
      </c>
      <c r="N17" s="68">
        <f t="shared" si="8"/>
        <v>0.18672665916760406</v>
      </c>
      <c r="O17" s="68">
        <f t="shared" si="9"/>
        <v>0.25094192503883767</v>
      </c>
      <c r="Q17" s="5" t="str">
        <f t="shared" si="0"/>
        <v>2020</v>
      </c>
      <c r="R17" s="68">
        <f t="shared" si="1"/>
        <v>1.2634789878078563</v>
      </c>
      <c r="S17" s="68">
        <f t="shared" si="2"/>
        <v>0.98705171798388158</v>
      </c>
    </row>
    <row r="18" spans="1:20">
      <c r="A18" s="147">
        <v>2021</v>
      </c>
      <c r="B18" s="149">
        <v>22936.5</v>
      </c>
      <c r="C18" s="149">
        <v>4047.1</v>
      </c>
      <c r="D18" s="149">
        <v>6822.5</v>
      </c>
      <c r="E18" s="149">
        <v>-2775.4</v>
      </c>
      <c r="F18" s="149">
        <v>28385.599999999999</v>
      </c>
      <c r="G18" s="149">
        <v>22284</v>
      </c>
      <c r="I18" s="147">
        <f t="shared" si="3"/>
        <v>2021</v>
      </c>
      <c r="J18" s="150">
        <f t="shared" si="4"/>
        <v>7.7215344442148295E-2</v>
      </c>
      <c r="K18" s="150">
        <f t="shared" si="5"/>
        <v>0.18294750379983635</v>
      </c>
      <c r="L18" s="150">
        <f t="shared" si="6"/>
        <v>4.1030883789062444E-2</v>
      </c>
      <c r="M18" s="150">
        <f t="shared" si="7"/>
        <v>-0.11399840383080603</v>
      </c>
      <c r="N18" s="150">
        <f t="shared" si="8"/>
        <v>5.5128705510640218E-2</v>
      </c>
      <c r="O18" s="150">
        <f t="shared" si="9"/>
        <v>6.0299666455723266E-2</v>
      </c>
      <c r="Q18" s="147">
        <f t="shared" si="0"/>
        <v>2021</v>
      </c>
      <c r="R18" s="150">
        <f t="shared" si="1"/>
        <v>1.2375733001983737</v>
      </c>
      <c r="S18" s="150">
        <f t="shared" si="2"/>
        <v>0.97155189327055136</v>
      </c>
    </row>
    <row r="19" spans="1:20">
      <c r="A19" s="5">
        <v>2022</v>
      </c>
      <c r="B19" s="85">
        <v>25305.7</v>
      </c>
      <c r="C19" s="85">
        <v>4897.3</v>
      </c>
      <c r="D19" s="85">
        <v>6273.3</v>
      </c>
      <c r="E19" s="85">
        <v>-1375.9</v>
      </c>
      <c r="F19" s="85">
        <v>30838.6</v>
      </c>
      <c r="G19" s="85">
        <v>24253.4</v>
      </c>
      <c r="I19" s="5">
        <f t="shared" si="3"/>
        <v>2022</v>
      </c>
      <c r="J19" s="68">
        <f t="shared" si="4"/>
        <v>0.10329387657227566</v>
      </c>
      <c r="K19" s="68">
        <f t="shared" si="5"/>
        <v>0.21007635096735941</v>
      </c>
      <c r="L19" s="68">
        <f t="shared" si="6"/>
        <v>-8.0498351044338556E-2</v>
      </c>
      <c r="M19" s="68">
        <f t="shared" si="7"/>
        <v>-0.50425163940332929</v>
      </c>
      <c r="N19" s="68">
        <f t="shared" si="8"/>
        <v>8.6417056535708248E-2</v>
      </c>
      <c r="O19" s="68">
        <f t="shared" si="9"/>
        <v>8.8377311075210976E-2</v>
      </c>
      <c r="Q19" s="5">
        <f t="shared" si="0"/>
        <v>2022</v>
      </c>
      <c r="R19" s="68">
        <f t="shared" si="1"/>
        <v>1.2186424402407361</v>
      </c>
      <c r="S19" s="68">
        <f t="shared" si="2"/>
        <v>0.95841648324290574</v>
      </c>
    </row>
    <row r="20" spans="1:20">
      <c r="A20" s="147">
        <v>2023</v>
      </c>
      <c r="B20" s="149">
        <v>26973.8</v>
      </c>
      <c r="C20" s="149">
        <v>4440.8999999999996</v>
      </c>
      <c r="D20" s="149">
        <v>6134.7</v>
      </c>
      <c r="E20" s="149">
        <v>-1693.7</v>
      </c>
      <c r="F20" s="149">
        <v>32989</v>
      </c>
      <c r="G20" s="149">
        <v>26235.599999999999</v>
      </c>
      <c r="I20" s="147">
        <f t="shared" si="3"/>
        <v>2023</v>
      </c>
      <c r="J20" s="150">
        <f t="shared" si="4"/>
        <v>6.5917955243285045E-2</v>
      </c>
      <c r="K20" s="150">
        <f t="shared" si="5"/>
        <v>-9.3194209053968621E-2</v>
      </c>
      <c r="L20" s="150">
        <f t="shared" si="6"/>
        <v>-2.2093634928984803E-2</v>
      </c>
      <c r="M20" s="150">
        <f t="shared" si="7"/>
        <v>0.23097608837851583</v>
      </c>
      <c r="N20" s="150">
        <f t="shared" si="8"/>
        <v>6.9730791929594776E-2</v>
      </c>
      <c r="O20" s="150">
        <f t="shared" si="9"/>
        <v>8.1728747309655431E-2</v>
      </c>
      <c r="Q20" s="147">
        <f t="shared" si="0"/>
        <v>2023</v>
      </c>
      <c r="R20" s="150">
        <f>F20/$B20</f>
        <v>1.2230015793102937</v>
      </c>
      <c r="S20" s="150">
        <f t="shared" si="2"/>
        <v>0.97263270284498293</v>
      </c>
    </row>
    <row r="21" spans="1:20">
      <c r="A21" s="92">
        <v>2024</v>
      </c>
      <c r="B21" s="112">
        <v>28445.1</v>
      </c>
      <c r="C21" s="112">
        <v>4918.7</v>
      </c>
      <c r="D21" s="112">
        <v>6751.6</v>
      </c>
      <c r="E21" s="112">
        <v>-1832.8</v>
      </c>
      <c r="F21" s="112">
        <v>35166.199999999997</v>
      </c>
      <c r="G21" s="112">
        <v>28201.3</v>
      </c>
      <c r="I21" s="92">
        <f t="shared" si="3"/>
        <v>2024</v>
      </c>
      <c r="J21" s="74">
        <f t="shared" si="4"/>
        <v>5.454552195093014E-2</v>
      </c>
      <c r="K21" s="74">
        <f t="shared" si="5"/>
        <v>0.10759080366592362</v>
      </c>
      <c r="L21" s="74">
        <f t="shared" si="6"/>
        <v>0.10055911454512863</v>
      </c>
      <c r="M21" s="74">
        <f t="shared" si="7"/>
        <v>8.2127885694042571E-2</v>
      </c>
      <c r="N21" s="74">
        <f t="shared" si="8"/>
        <v>6.5997756828033494E-2</v>
      </c>
      <c r="O21" s="74">
        <f t="shared" si="9"/>
        <v>7.4924911189376303E-2</v>
      </c>
      <c r="Q21" s="92">
        <f t="shared" si="0"/>
        <v>2024</v>
      </c>
      <c r="R21" s="74">
        <f t="shared" si="1"/>
        <v>1.2362832262850192</v>
      </c>
      <c r="S21" s="74">
        <f t="shared" si="2"/>
        <v>0.99142910378237381</v>
      </c>
    </row>
    <row r="22" spans="1:20">
      <c r="B22" s="23"/>
      <c r="C22" s="24"/>
      <c r="D22" s="1"/>
      <c r="E22" s="24"/>
      <c r="F22" s="1"/>
      <c r="G22" s="1"/>
    </row>
    <row r="23" spans="1:20">
      <c r="A23" s="275" t="s">
        <v>88</v>
      </c>
      <c r="B23" s="280">
        <f>AVERAGE(B$7:B$21)</f>
        <v>20228.14</v>
      </c>
      <c r="C23" s="280">
        <f t="shared" ref="C23:G23" si="10">AVERAGE(C$7:C$21)</f>
        <v>3404.36</v>
      </c>
      <c r="D23" s="280">
        <f t="shared" si="10"/>
        <v>4677.72</v>
      </c>
      <c r="E23" s="280">
        <f t="shared" si="10"/>
        <v>-1273.3599999999999</v>
      </c>
      <c r="F23" s="280">
        <f t="shared" si="10"/>
        <v>22342.453333333331</v>
      </c>
      <c r="G23" s="280">
        <f t="shared" si="10"/>
        <v>16778.786666666667</v>
      </c>
      <c r="H23" s="104"/>
      <c r="K23" s="83"/>
      <c r="L23" s="83"/>
      <c r="M23" s="83"/>
      <c r="N23" s="83"/>
      <c r="O23" s="83"/>
      <c r="Q23" s="275" t="s">
        <v>88</v>
      </c>
      <c r="R23" s="276">
        <f>AVERAGE(R$7:R$21)</f>
        <v>1.0844088288673341</v>
      </c>
      <c r="S23" s="276">
        <f>AVERAGE(S$7:S$21)</f>
        <v>0.80619164068054938</v>
      </c>
      <c r="T23" s="104"/>
    </row>
    <row r="24" spans="1:20">
      <c r="A24" s="275" t="s">
        <v>109</v>
      </c>
      <c r="B24" s="276">
        <f>B21/B20-1</f>
        <v>5.4545521950930098E-2</v>
      </c>
      <c r="C24" s="276">
        <f t="shared" ref="C24:G24" si="11">C21/C20-1</f>
        <v>0.10759080366592366</v>
      </c>
      <c r="D24" s="276">
        <f t="shared" si="11"/>
        <v>0.10055911454512856</v>
      </c>
      <c r="E24" s="276">
        <f t="shared" si="11"/>
        <v>8.2127885694042613E-2</v>
      </c>
      <c r="F24" s="276">
        <f t="shared" si="11"/>
        <v>6.5997756828033438E-2</v>
      </c>
      <c r="G24" s="276">
        <f t="shared" si="11"/>
        <v>7.4924911189376386E-2</v>
      </c>
      <c r="H24" s="104"/>
      <c r="K24" s="83"/>
      <c r="L24" s="83"/>
      <c r="M24" s="83"/>
      <c r="N24" s="83"/>
      <c r="O24" s="83"/>
      <c r="Q24" s="275" t="s">
        <v>109</v>
      </c>
      <c r="R24" s="276">
        <f>R21-R20</f>
        <v>1.3281646974725447E-2</v>
      </c>
      <c r="S24" s="276">
        <f>S21-S20</f>
        <v>1.8796400937390878E-2</v>
      </c>
      <c r="T24" s="104"/>
    </row>
    <row r="25" spans="1:20">
      <c r="A25" s="281" t="s">
        <v>402</v>
      </c>
      <c r="B25" s="273">
        <f>((B21/B16)^(1/5))-1</f>
        <v>5.9805952479338176E-2</v>
      </c>
      <c r="C25" s="273">
        <f t="shared" ref="C25:G25" si="12">((C21/C16)^(1/5))-1</f>
        <v>7.2678402326632474E-2</v>
      </c>
      <c r="D25" s="273">
        <f t="shared" si="12"/>
        <v>8.7096043216492669E-2</v>
      </c>
      <c r="E25" s="273">
        <f t="shared" si="12"/>
        <v>0.13255502473752956</v>
      </c>
      <c r="F25" s="273">
        <f t="shared" si="12"/>
        <v>9.1783936135933608E-2</v>
      </c>
      <c r="G25" s="273">
        <f t="shared" si="12"/>
        <v>0.10914506272158597</v>
      </c>
      <c r="H25" s="75"/>
      <c r="R25" s="75"/>
      <c r="S25" s="75"/>
      <c r="T25" s="75"/>
    </row>
    <row r="26" spans="1:20">
      <c r="A26" s="281" t="s">
        <v>403</v>
      </c>
      <c r="B26" s="273">
        <f>((B21/B11)^(1/10))-1</f>
        <v>5.020901552310586E-2</v>
      </c>
      <c r="C26" s="273">
        <f t="shared" ref="C26:G26" si="13">((C21/C11)^(1/10))-1</f>
        <v>4.9935871048980118E-2</v>
      </c>
      <c r="D26" s="273">
        <f t="shared" si="13"/>
        <v>6.7716030714919162E-2</v>
      </c>
      <c r="E26" s="273">
        <f t="shared" si="13"/>
        <v>0.14223442915650697</v>
      </c>
      <c r="F26" s="273">
        <f t="shared" si="13"/>
        <v>7.0493328959670976E-2</v>
      </c>
      <c r="G26" s="273">
        <f t="shared" si="13"/>
        <v>8.2366064394972849E-2</v>
      </c>
      <c r="H26" s="75"/>
      <c r="R26" s="75"/>
      <c r="S26" s="75"/>
      <c r="T26" s="75"/>
    </row>
    <row r="27" spans="1:20">
      <c r="A27" s="35"/>
      <c r="B27" s="75"/>
      <c r="C27" s="75"/>
      <c r="D27" s="75"/>
      <c r="E27" s="75"/>
      <c r="F27" s="75"/>
      <c r="G27" s="75"/>
      <c r="H27" s="75"/>
      <c r="I27" s="35"/>
      <c r="J27" s="75"/>
      <c r="K27" s="75"/>
      <c r="L27" s="75"/>
      <c r="M27" s="75"/>
      <c r="Q27" s="35"/>
      <c r="R27" s="75"/>
      <c r="S27" s="75"/>
      <c r="T27" s="75"/>
    </row>
    <row r="28" spans="1:20" s="127" customFormat="1" ht="11.25" customHeight="1">
      <c r="A28" s="71" t="s">
        <v>103</v>
      </c>
      <c r="B28" s="71"/>
      <c r="C28" s="71"/>
      <c r="D28" s="71"/>
      <c r="E28" s="71"/>
      <c r="F28" s="71"/>
      <c r="G28" s="71"/>
    </row>
    <row r="29" spans="1:20" s="127" customFormat="1" ht="11.25" customHeight="1">
      <c r="A29" s="71" t="s">
        <v>433</v>
      </c>
      <c r="B29" s="71"/>
      <c r="C29" s="71"/>
      <c r="D29" s="71"/>
      <c r="E29" s="71"/>
      <c r="F29" s="71"/>
      <c r="G29" s="71"/>
    </row>
  </sheetData>
  <hyperlinks>
    <hyperlink ref="A1" location="Contents!B3" display="Return to the Table of Contents" xr:uid="{E8889C56-DE94-4E04-8BEA-942AF9AC5282}"/>
  </hyperlinks>
  <printOptions horizontalCentered="1" verticalCentered="1"/>
  <pageMargins left="0.75" right="0.75" top="0.33" bottom="0.33" header="0.25" footer="0.25"/>
  <pageSetup scale="50"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A21D0-BCF5-4E77-ADAC-5966404FC1B2}">
  <dimension ref="A1:L30"/>
  <sheetViews>
    <sheetView showGridLines="0" workbookViewId="0">
      <selection activeCell="A3" sqref="A3"/>
    </sheetView>
  </sheetViews>
  <sheetFormatPr defaultColWidth="12.625" defaultRowHeight="12.75"/>
  <cols>
    <col min="1" max="1" width="10.875" style="35" customWidth="1"/>
    <col min="2" max="3" width="8.625" style="87" customWidth="1"/>
    <col min="4" max="4" width="8.625" style="35" customWidth="1"/>
    <col min="5" max="5" width="2.625" style="35" customWidth="1"/>
    <col min="6" max="6" width="8.625" style="35" customWidth="1"/>
    <col min="7" max="7" width="2.625" style="35" customWidth="1"/>
    <col min="8" max="8" width="10.875" style="35" customWidth="1"/>
    <col min="9" max="12" width="8.625" style="35" customWidth="1"/>
    <col min="13" max="13" width="4.625" style="35" customWidth="1"/>
    <col min="14" max="16384" width="12.625" style="35"/>
  </cols>
  <sheetData>
    <row r="1" spans="1:12">
      <c r="A1" s="12" t="s">
        <v>48</v>
      </c>
    </row>
    <row r="3" spans="1:12" s="34" customFormat="1">
      <c r="A3" s="64" t="s">
        <v>389</v>
      </c>
      <c r="B3" s="45"/>
      <c r="C3" s="45"/>
      <c r="E3" s="4"/>
      <c r="G3" s="4"/>
    </row>
    <row r="4" spans="1:12">
      <c r="A4" s="72"/>
      <c r="B4" s="38"/>
      <c r="C4" s="38"/>
      <c r="E4" s="1"/>
      <c r="G4" s="1"/>
    </row>
    <row r="5" spans="1:12">
      <c r="A5" s="72"/>
      <c r="B5" s="38"/>
      <c r="C5" s="38"/>
      <c r="E5" s="1"/>
      <c r="G5" s="1"/>
    </row>
    <row r="6" spans="1:12" s="60" customFormat="1" ht="38.25">
      <c r="A6" s="360" t="s">
        <v>415</v>
      </c>
      <c r="B6" s="259" t="s">
        <v>89</v>
      </c>
      <c r="C6" s="260" t="s">
        <v>90</v>
      </c>
      <c r="D6" s="261" t="s">
        <v>53</v>
      </c>
      <c r="E6" s="1"/>
      <c r="F6" s="261" t="s">
        <v>322</v>
      </c>
      <c r="G6" s="1"/>
      <c r="H6" s="360" t="s">
        <v>416</v>
      </c>
      <c r="I6" s="259" t="s">
        <v>89</v>
      </c>
      <c r="J6" s="260" t="s">
        <v>90</v>
      </c>
      <c r="K6" s="261" t="s">
        <v>53</v>
      </c>
      <c r="L6" s="261" t="s">
        <v>322</v>
      </c>
    </row>
    <row r="7" spans="1:12">
      <c r="A7" s="63">
        <v>40543</v>
      </c>
      <c r="B7" s="85">
        <v>254.75190000000001</v>
      </c>
      <c r="C7" s="85">
        <v>219.96279999999999</v>
      </c>
      <c r="D7" s="85">
        <v>34.789000000000001</v>
      </c>
      <c r="E7" s="1"/>
      <c r="F7" s="65">
        <v>4577</v>
      </c>
      <c r="G7" s="1"/>
      <c r="H7" s="63"/>
      <c r="I7" s="68"/>
      <c r="J7" s="68"/>
    </row>
    <row r="8" spans="1:12">
      <c r="A8" s="266">
        <v>40908</v>
      </c>
      <c r="B8" s="267">
        <v>238.91389999999998</v>
      </c>
      <c r="C8" s="267">
        <v>224.7079</v>
      </c>
      <c r="D8" s="267">
        <v>14.206100000000001</v>
      </c>
      <c r="E8" s="1"/>
      <c r="F8" s="268">
        <v>4455</v>
      </c>
      <c r="G8" s="1"/>
      <c r="H8" s="266">
        <f t="shared" ref="H8:H21" si="0">A8</f>
        <v>40908</v>
      </c>
      <c r="I8" s="269">
        <f t="shared" ref="I8:I21" si="1">B8/B7-1</f>
        <v>-6.217029195856838E-2</v>
      </c>
      <c r="J8" s="269">
        <f t="shared" ref="J8:J21" si="2">C8/C7-1</f>
        <v>2.1572284040755951E-2</v>
      </c>
      <c r="K8" s="269">
        <f t="shared" ref="K8:K21" si="3">D8/D7-1</f>
        <v>-0.59164965937508973</v>
      </c>
      <c r="L8" s="269">
        <f t="shared" ref="L8:L21" si="4">F8/F7-1</f>
        <v>-2.6655014201442007E-2</v>
      </c>
    </row>
    <row r="9" spans="1:12">
      <c r="A9" s="63">
        <v>41274</v>
      </c>
      <c r="B9" s="85">
        <v>256.90960000000001</v>
      </c>
      <c r="C9" s="85">
        <v>224.85440000000003</v>
      </c>
      <c r="D9" s="85">
        <v>32.055099999999996</v>
      </c>
      <c r="E9" s="1"/>
      <c r="F9" s="65">
        <v>4289</v>
      </c>
      <c r="G9" s="1"/>
      <c r="H9" s="63">
        <f t="shared" si="0"/>
        <v>41274</v>
      </c>
      <c r="I9" s="75">
        <f t="shared" si="1"/>
        <v>7.5322951071495003E-2</v>
      </c>
      <c r="J9" s="75">
        <f t="shared" si="2"/>
        <v>6.5195749682156467E-4</v>
      </c>
      <c r="K9" s="75">
        <f t="shared" si="3"/>
        <v>1.2564320960714053</v>
      </c>
      <c r="L9" s="75">
        <f t="shared" si="4"/>
        <v>-3.7261503928170625E-2</v>
      </c>
    </row>
    <row r="10" spans="1:12">
      <c r="A10" s="266">
        <v>41639</v>
      </c>
      <c r="B10" s="267">
        <v>264.25314000000003</v>
      </c>
      <c r="C10" s="267">
        <v>238.46089000000001</v>
      </c>
      <c r="D10" s="267">
        <v>25.792249999999999</v>
      </c>
      <c r="E10" s="1"/>
      <c r="F10" s="268">
        <v>4146</v>
      </c>
      <c r="G10" s="1"/>
      <c r="H10" s="266">
        <f t="shared" si="0"/>
        <v>41639</v>
      </c>
      <c r="I10" s="269">
        <f t="shared" si="1"/>
        <v>2.858414010219934E-2</v>
      </c>
      <c r="J10" s="269">
        <f t="shared" si="2"/>
        <v>6.0512447165810279E-2</v>
      </c>
      <c r="K10" s="269">
        <f t="shared" si="3"/>
        <v>-0.19537764661473522</v>
      </c>
      <c r="L10" s="269">
        <f t="shared" si="4"/>
        <v>-3.3341105152716266E-2</v>
      </c>
    </row>
    <row r="11" spans="1:12">
      <c r="A11" s="63">
        <v>42004</v>
      </c>
      <c r="B11" s="85">
        <v>273.68887000000001</v>
      </c>
      <c r="C11" s="85">
        <v>250.00754999999998</v>
      </c>
      <c r="D11" s="85">
        <v>23.681319999999999</v>
      </c>
      <c r="E11" s="1"/>
      <c r="F11" s="65">
        <v>4068</v>
      </c>
      <c r="G11" s="1"/>
      <c r="H11" s="63">
        <f t="shared" si="0"/>
        <v>42004</v>
      </c>
      <c r="I11" s="75">
        <f t="shared" si="1"/>
        <v>3.5707163214787174E-2</v>
      </c>
      <c r="J11" s="75">
        <f t="shared" si="2"/>
        <v>4.8421609094891682E-2</v>
      </c>
      <c r="K11" s="75">
        <f t="shared" si="3"/>
        <v>-8.1843577043491766E-2</v>
      </c>
      <c r="L11" s="75">
        <f t="shared" si="4"/>
        <v>-1.8813314037626649E-2</v>
      </c>
    </row>
    <row r="12" spans="1:12">
      <c r="A12" s="266">
        <v>42369</v>
      </c>
      <c r="B12" s="267">
        <v>270.02163000000002</v>
      </c>
      <c r="C12" s="267">
        <v>247.3912</v>
      </c>
      <c r="D12" s="267">
        <v>22.630419999999997</v>
      </c>
      <c r="E12" s="1"/>
      <c r="F12" s="268">
        <v>3943</v>
      </c>
      <c r="G12" s="1"/>
      <c r="H12" s="266">
        <f t="shared" si="0"/>
        <v>42369</v>
      </c>
      <c r="I12" s="269">
        <f t="shared" si="1"/>
        <v>-1.3399302646103228E-2</v>
      </c>
      <c r="J12" s="269">
        <f t="shared" si="2"/>
        <v>-1.0465083954464549E-2</v>
      </c>
      <c r="K12" s="269">
        <f t="shared" si="3"/>
        <v>-4.4376749269044224E-2</v>
      </c>
      <c r="L12" s="269">
        <f t="shared" si="4"/>
        <v>-3.0727630285152463E-2</v>
      </c>
    </row>
    <row r="13" spans="1:12">
      <c r="A13" s="63">
        <v>42735</v>
      </c>
      <c r="B13" s="85">
        <v>271.50945000000002</v>
      </c>
      <c r="C13" s="85">
        <v>246.19406000000001</v>
      </c>
      <c r="D13" s="85">
        <v>25.315390000000001</v>
      </c>
      <c r="E13" s="1"/>
      <c r="F13" s="65">
        <v>3835</v>
      </c>
      <c r="G13" s="1"/>
      <c r="H13" s="63">
        <f t="shared" si="0"/>
        <v>42735</v>
      </c>
      <c r="I13" s="75">
        <f t="shared" si="1"/>
        <v>5.5100030319792381E-3</v>
      </c>
      <c r="J13" s="75">
        <f t="shared" si="2"/>
        <v>-4.8390565226248405E-3</v>
      </c>
      <c r="K13" s="75">
        <f t="shared" si="3"/>
        <v>0.11864428499338509</v>
      </c>
      <c r="L13" s="75">
        <f t="shared" si="4"/>
        <v>-2.7390311945219348E-2</v>
      </c>
    </row>
    <row r="14" spans="1:12">
      <c r="A14" s="266">
        <v>43100</v>
      </c>
      <c r="B14" s="267">
        <v>305.70276000000001</v>
      </c>
      <c r="C14" s="267">
        <v>268.63271999999995</v>
      </c>
      <c r="D14" s="267">
        <v>37.070050000000002</v>
      </c>
      <c r="E14" s="1"/>
      <c r="F14" s="268">
        <v>3726</v>
      </c>
      <c r="G14" s="1"/>
      <c r="H14" s="266">
        <f t="shared" si="0"/>
        <v>43100</v>
      </c>
      <c r="I14" s="269">
        <f t="shared" si="1"/>
        <v>0.1259378264734432</v>
      </c>
      <c r="J14" s="269">
        <f t="shared" si="2"/>
        <v>9.114216646819151E-2</v>
      </c>
      <c r="K14" s="269">
        <f t="shared" si="3"/>
        <v>0.46432861591308683</v>
      </c>
      <c r="L14" s="269">
        <f t="shared" si="4"/>
        <v>-2.8422425032594512E-2</v>
      </c>
    </row>
    <row r="15" spans="1:12">
      <c r="A15" s="63">
        <v>43465</v>
      </c>
      <c r="B15" s="85">
        <v>361.08936999999997</v>
      </c>
      <c r="C15" s="85">
        <v>318.30930999999998</v>
      </c>
      <c r="D15" s="85">
        <v>42.780059999999999</v>
      </c>
      <c r="E15" s="1"/>
      <c r="F15" s="65">
        <v>3607</v>
      </c>
      <c r="G15" s="1"/>
      <c r="H15" s="63">
        <f t="shared" si="0"/>
        <v>43465</v>
      </c>
      <c r="I15" s="75">
        <f t="shared" si="1"/>
        <v>0.18117798478495906</v>
      </c>
      <c r="J15" s="75">
        <f t="shared" si="2"/>
        <v>0.1849238246182372</v>
      </c>
      <c r="K15" s="75">
        <f t="shared" si="3"/>
        <v>0.15403297270977512</v>
      </c>
      <c r="L15" s="75">
        <f t="shared" si="4"/>
        <v>-3.1937734836285592E-2</v>
      </c>
    </row>
    <row r="16" spans="1:12">
      <c r="A16" s="266">
        <v>43830</v>
      </c>
      <c r="B16" s="267">
        <v>388.15364</v>
      </c>
      <c r="C16" s="267">
        <v>344.20997999999997</v>
      </c>
      <c r="D16" s="267">
        <v>43.943660000000001</v>
      </c>
      <c r="E16" s="1"/>
      <c r="F16" s="268">
        <v>3517</v>
      </c>
      <c r="G16" s="1"/>
      <c r="H16" s="266">
        <f t="shared" si="0"/>
        <v>43830</v>
      </c>
      <c r="I16" s="269">
        <f t="shared" si="1"/>
        <v>7.4951721785662118E-2</v>
      </c>
      <c r="J16" s="269">
        <f t="shared" si="2"/>
        <v>8.1369501884817508E-2</v>
      </c>
      <c r="K16" s="269">
        <f t="shared" si="3"/>
        <v>2.7199587845365469E-2</v>
      </c>
      <c r="L16" s="269">
        <f t="shared" si="4"/>
        <v>-2.4951483227058535E-2</v>
      </c>
    </row>
    <row r="17" spans="1:12">
      <c r="A17" s="63">
        <v>44196</v>
      </c>
      <c r="B17" s="85">
        <v>361.95409000000001</v>
      </c>
      <c r="C17" s="85">
        <v>284.68468000000001</v>
      </c>
      <c r="D17" s="85">
        <v>77.269410000000008</v>
      </c>
      <c r="E17" s="1"/>
      <c r="F17" s="65">
        <v>3435</v>
      </c>
      <c r="G17" s="1"/>
      <c r="H17" s="63">
        <f t="shared" si="0"/>
        <v>44196</v>
      </c>
      <c r="I17" s="75">
        <f t="shared" si="1"/>
        <v>-6.7497885631060961E-2</v>
      </c>
      <c r="J17" s="75">
        <f t="shared" si="2"/>
        <v>-0.17293310321798328</v>
      </c>
      <c r="K17" s="75">
        <f t="shared" si="3"/>
        <v>0.75837447313218798</v>
      </c>
      <c r="L17" s="75">
        <f t="shared" si="4"/>
        <v>-2.3315325561558131E-2</v>
      </c>
    </row>
    <row r="18" spans="1:12">
      <c r="A18" s="266">
        <v>44561</v>
      </c>
      <c r="B18" s="267">
        <v>398.54390000000001</v>
      </c>
      <c r="C18" s="267">
        <v>306.90914000000004</v>
      </c>
      <c r="D18" s="267">
        <v>91.63476</v>
      </c>
      <c r="E18" s="1"/>
      <c r="F18" s="268">
        <v>3394</v>
      </c>
      <c r="G18" s="1"/>
      <c r="H18" s="266">
        <f t="shared" si="0"/>
        <v>44561</v>
      </c>
      <c r="I18" s="269">
        <f t="shared" si="1"/>
        <v>0.10108964371696971</v>
      </c>
      <c r="J18" s="269">
        <f t="shared" si="2"/>
        <v>7.8066933563126772E-2</v>
      </c>
      <c r="K18" s="269">
        <f t="shared" si="3"/>
        <v>0.18591251052648117</v>
      </c>
      <c r="L18" s="269">
        <f t="shared" si="4"/>
        <v>-1.1935953420669554E-2</v>
      </c>
    </row>
    <row r="19" spans="1:12">
      <c r="A19" s="63">
        <v>44926</v>
      </c>
      <c r="B19" s="85">
        <v>421.26260000000002</v>
      </c>
      <c r="C19" s="85">
        <v>373.94747000000001</v>
      </c>
      <c r="D19" s="85">
        <v>47.315130000000003</v>
      </c>
      <c r="E19" s="1"/>
      <c r="F19" s="65">
        <v>3378</v>
      </c>
      <c r="G19" s="1"/>
      <c r="H19" s="63">
        <f t="shared" si="0"/>
        <v>44926</v>
      </c>
      <c r="I19" s="75">
        <f t="shared" si="1"/>
        <v>5.7004259756578968E-2</v>
      </c>
      <c r="J19" s="75">
        <f t="shared" si="2"/>
        <v>0.21843054266810036</v>
      </c>
      <c r="K19" s="75">
        <f t="shared" si="3"/>
        <v>-0.48365521991872951</v>
      </c>
      <c r="L19" s="75">
        <f t="shared" si="4"/>
        <v>-4.7142015321155473E-3</v>
      </c>
    </row>
    <row r="20" spans="1:12">
      <c r="A20" s="266">
        <v>45291</v>
      </c>
      <c r="B20" s="267">
        <v>605.39422000000002</v>
      </c>
      <c r="C20" s="267">
        <v>551.75010999999995</v>
      </c>
      <c r="D20" s="267">
        <v>53.644109999999998</v>
      </c>
      <c r="E20" s="1"/>
      <c r="F20" s="268">
        <v>3298</v>
      </c>
      <c r="G20" s="1"/>
      <c r="H20" s="266">
        <f t="shared" si="0"/>
        <v>45291</v>
      </c>
      <c r="I20" s="269">
        <f t="shared" si="1"/>
        <v>0.43709462933571608</v>
      </c>
      <c r="J20" s="269">
        <f t="shared" si="2"/>
        <v>0.47547491095473893</v>
      </c>
      <c r="K20" s="269">
        <f t="shared" si="3"/>
        <v>0.13376228703165327</v>
      </c>
      <c r="L20" s="269">
        <f t="shared" si="4"/>
        <v>-2.3682652457075237E-2</v>
      </c>
    </row>
    <row r="21" spans="1:12">
      <c r="A21" s="73">
        <v>45657</v>
      </c>
      <c r="B21" s="91">
        <v>640.97590000000002</v>
      </c>
      <c r="C21" s="91">
        <v>565.17684999999994</v>
      </c>
      <c r="D21" s="157">
        <v>75.799049999999994</v>
      </c>
      <c r="E21" s="1"/>
      <c r="F21" s="84">
        <v>3249</v>
      </c>
      <c r="G21" s="1"/>
      <c r="H21" s="73">
        <f t="shared" si="0"/>
        <v>45657</v>
      </c>
      <c r="I21" s="74">
        <f t="shared" si="1"/>
        <v>5.8774396623740399E-2</v>
      </c>
      <c r="J21" s="74">
        <f t="shared" si="2"/>
        <v>2.4334820703524551E-2</v>
      </c>
      <c r="K21" s="74">
        <f t="shared" si="3"/>
        <v>0.41299855659829188</v>
      </c>
      <c r="L21" s="74">
        <f t="shared" si="4"/>
        <v>-1.4857489387507528E-2</v>
      </c>
    </row>
    <row r="22" spans="1:12">
      <c r="E22" s="1"/>
    </row>
    <row r="23" spans="1:12">
      <c r="A23" s="264" t="s">
        <v>88</v>
      </c>
      <c r="B23" s="262">
        <f>AVERAGE(B$7:B$21)</f>
        <v>354.20833133333338</v>
      </c>
      <c r="C23" s="262">
        <f t="shared" ref="C23:D23" si="5">AVERAGE(C$7:C$21)</f>
        <v>311.0132706666667</v>
      </c>
      <c r="D23" s="262">
        <f t="shared" si="5"/>
        <v>43.195053999999992</v>
      </c>
      <c r="E23" s="1"/>
      <c r="F23" s="262">
        <f>AVERAGE(F$7:F$21)</f>
        <v>3794.4666666666667</v>
      </c>
    </row>
    <row r="24" spans="1:12">
      <c r="A24" s="264" t="s">
        <v>109</v>
      </c>
      <c r="B24" s="263">
        <f>B21/B20-1</f>
        <v>5.8774396623740399E-2</v>
      </c>
      <c r="C24" s="263">
        <f t="shared" ref="C24:D24" si="6">C21/C20-1</f>
        <v>2.4334820703524551E-2</v>
      </c>
      <c r="D24" s="263">
        <f t="shared" si="6"/>
        <v>0.41299855659829188</v>
      </c>
      <c r="E24" s="1"/>
      <c r="F24" s="263">
        <f t="shared" ref="F24" si="7">F21/F20-1</f>
        <v>-1.4857489387507528E-2</v>
      </c>
    </row>
    <row r="25" spans="1:12">
      <c r="A25" s="265" t="s">
        <v>402</v>
      </c>
      <c r="B25" s="263">
        <f>((B21/B16)^(1/5))-1</f>
        <v>0.10552255497441076</v>
      </c>
      <c r="C25" s="263">
        <f t="shared" ref="C25:D25" si="8">((C21/C16)^(1/5))-1</f>
        <v>0.10426213697095732</v>
      </c>
      <c r="D25" s="263">
        <f t="shared" si="8"/>
        <v>0.11520191715919292</v>
      </c>
      <c r="F25" s="263">
        <f t="shared" ref="F25" si="9">((F21/F16)^(1/5))-1</f>
        <v>-1.5727234233711251E-2</v>
      </c>
    </row>
    <row r="26" spans="1:12">
      <c r="A26" s="265" t="s">
        <v>403</v>
      </c>
      <c r="B26" s="263">
        <f>((B21/B11)^(1/10))-1</f>
        <v>8.8825933880831043E-2</v>
      </c>
      <c r="C26" s="263">
        <f t="shared" ref="C26:D26" si="10">((C21/C11)^(1/10))-1</f>
        <v>8.4983475976028178E-2</v>
      </c>
      <c r="D26" s="263">
        <f t="shared" si="10"/>
        <v>0.12337766666161842</v>
      </c>
      <c r="F26" s="263">
        <f t="shared" ref="F26" si="11">((F21/F11)^(1/10))-1</f>
        <v>-2.2229620352157586E-2</v>
      </c>
    </row>
    <row r="27" spans="1:12">
      <c r="B27" s="76"/>
    </row>
    <row r="28" spans="1:12" s="127" customFormat="1" ht="11.25" customHeight="1">
      <c r="A28" s="71" t="s">
        <v>475</v>
      </c>
      <c r="B28" s="146"/>
      <c r="C28" s="146"/>
      <c r="D28" s="146"/>
      <c r="E28" s="146"/>
      <c r="F28" s="146"/>
      <c r="G28" s="146"/>
      <c r="H28" s="146"/>
      <c r="I28" s="146"/>
      <c r="J28" s="130"/>
    </row>
    <row r="29" spans="1:12" s="127" customFormat="1" ht="11.25">
      <c r="A29" s="397" t="s">
        <v>247</v>
      </c>
      <c r="B29" s="397"/>
      <c r="C29" s="397"/>
      <c r="D29" s="397"/>
      <c r="E29" s="397"/>
      <c r="F29" s="397"/>
      <c r="G29" s="71"/>
      <c r="H29" s="71"/>
      <c r="I29" s="71"/>
    </row>
    <row r="30" spans="1:12">
      <c r="D30" s="87"/>
    </row>
  </sheetData>
  <mergeCells count="1">
    <mergeCell ref="A29:F29"/>
  </mergeCells>
  <hyperlinks>
    <hyperlink ref="A1" location="Contents!B3" display="Return to the Table of Contents" xr:uid="{536653DC-4227-441B-A131-26B50CADE714}"/>
  </hyperlinks>
  <pageMargins left="0.7" right="0.7" top="0.75" bottom="0.75" header="0.3" footer="0.3"/>
  <pageSetup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dimension ref="A1:R35"/>
  <sheetViews>
    <sheetView showGridLines="0" workbookViewId="0"/>
  </sheetViews>
  <sheetFormatPr defaultColWidth="10.625" defaultRowHeight="13.5" customHeight="1"/>
  <cols>
    <col min="1" max="1" width="10.875" style="35" customWidth="1"/>
    <col min="2" max="5" width="13.625" style="87" customWidth="1"/>
    <col min="6" max="6" width="2.625" style="87" customWidth="1"/>
    <col min="7" max="7" width="10.875" style="87" customWidth="1"/>
    <col min="8" max="11" width="13.625" style="87" customWidth="1"/>
    <col min="12" max="12" width="4.625" style="87" customWidth="1"/>
    <col min="13" max="13" width="10.625" style="87"/>
    <col min="14" max="16384" width="10.625" style="35"/>
  </cols>
  <sheetData>
    <row r="1" spans="1:18" ht="13.5" customHeight="1">
      <c r="A1" s="69" t="s">
        <v>48</v>
      </c>
    </row>
    <row r="3" spans="1:18" ht="13.5" customHeight="1">
      <c r="A3" s="116" t="s">
        <v>91</v>
      </c>
      <c r="B3" s="38"/>
      <c r="C3" s="38"/>
      <c r="D3" s="38"/>
      <c r="E3" s="38"/>
      <c r="F3" s="38"/>
      <c r="G3" s="38"/>
      <c r="H3" s="38"/>
      <c r="I3" s="38"/>
      <c r="J3" s="38"/>
      <c r="K3" s="38"/>
      <c r="L3" s="38"/>
      <c r="M3" s="38"/>
      <c r="N3" s="1"/>
      <c r="O3" s="1"/>
      <c r="P3" s="1"/>
      <c r="Q3" s="1"/>
      <c r="R3" s="1"/>
    </row>
    <row r="4" spans="1:18" ht="13.5" customHeight="1">
      <c r="A4" s="13"/>
      <c r="B4" s="38"/>
      <c r="C4" s="38"/>
      <c r="D4" s="38"/>
      <c r="E4" s="38"/>
      <c r="F4" s="38"/>
      <c r="G4" s="38"/>
      <c r="H4" s="38"/>
      <c r="I4" s="38"/>
      <c r="J4" s="38"/>
      <c r="K4" s="38"/>
      <c r="L4" s="38"/>
      <c r="M4" s="38"/>
      <c r="N4" s="1"/>
      <c r="O4" s="1"/>
      <c r="P4" s="1"/>
      <c r="Q4" s="1"/>
      <c r="R4" s="1"/>
    </row>
    <row r="5" spans="1:18" ht="13.15" customHeight="1">
      <c r="A5" s="13"/>
      <c r="B5" s="38"/>
      <c r="C5" s="38"/>
      <c r="D5" s="38"/>
      <c r="E5" s="38"/>
      <c r="F5" s="38"/>
      <c r="G5" s="38"/>
      <c r="H5" s="38"/>
      <c r="I5" s="38"/>
      <c r="J5" s="38"/>
      <c r="K5" s="38"/>
      <c r="L5" s="38"/>
      <c r="M5" s="38"/>
      <c r="N5" s="1"/>
      <c r="O5" s="1"/>
      <c r="P5" s="1"/>
      <c r="Q5" s="1"/>
      <c r="R5" s="1"/>
    </row>
    <row r="6" spans="1:18" s="60" customFormat="1" ht="27" customHeight="1">
      <c r="A6" s="352"/>
      <c r="B6" s="353" t="s">
        <v>323</v>
      </c>
      <c r="C6" s="353" t="s">
        <v>388</v>
      </c>
      <c r="D6" s="353" t="s">
        <v>387</v>
      </c>
      <c r="E6" s="353" t="s">
        <v>177</v>
      </c>
      <c r="F6" s="38"/>
      <c r="G6" s="360" t="s">
        <v>416</v>
      </c>
      <c r="H6" s="353" t="str">
        <f>B6</f>
        <v>Broker-
Dealers</v>
      </c>
      <c r="I6" s="353" t="str">
        <f>C6</f>
        <v>Branch Offices</v>
      </c>
      <c r="J6" s="353" t="str">
        <f>D6</f>
        <v xml:space="preserve">Investment Advisor Firms </v>
      </c>
      <c r="K6" s="353" t="str">
        <f>E6</f>
        <v>Registered Representatives</v>
      </c>
      <c r="L6" s="100"/>
      <c r="M6" s="81"/>
      <c r="N6" s="7"/>
      <c r="O6" s="7"/>
      <c r="P6" s="7"/>
      <c r="Q6" s="7"/>
      <c r="R6" s="7"/>
    </row>
    <row r="7" spans="1:18" ht="13.5" customHeight="1">
      <c r="A7" s="44">
        <v>40543</v>
      </c>
      <c r="B7" s="78">
        <v>4577</v>
      </c>
      <c r="C7" s="78">
        <v>162711</v>
      </c>
      <c r="D7" s="78">
        <v>26159</v>
      </c>
      <c r="E7" s="78">
        <v>628440</v>
      </c>
      <c r="F7" s="38"/>
      <c r="G7" s="355">
        <f t="shared" ref="G7:G20" si="0">A8</f>
        <v>40908</v>
      </c>
      <c r="H7" s="269">
        <f t="shared" ref="H7:H20" si="1">B8/B7-1</f>
        <v>-2.6655014201442007E-2</v>
      </c>
      <c r="I7" s="269">
        <f t="shared" ref="I7:I20" si="2">C8/C7-1</f>
        <v>-1.4184658689332608E-2</v>
      </c>
      <c r="J7" s="269">
        <f t="shared" ref="J7:J20" si="3">D8/D7-1</f>
        <v>5.6194808670055885E-3</v>
      </c>
      <c r="K7" s="269">
        <f t="shared" ref="K7:K20" si="4">E8/E7-1</f>
        <v>-2.2356947361721335E-3</v>
      </c>
      <c r="L7" s="78"/>
      <c r="M7" s="78"/>
      <c r="N7" s="1"/>
      <c r="O7" s="1"/>
      <c r="P7" s="1"/>
      <c r="Q7" s="1"/>
      <c r="R7" s="1"/>
    </row>
    <row r="8" spans="1:18" ht="13.5" customHeight="1">
      <c r="A8" s="355">
        <v>40908</v>
      </c>
      <c r="B8" s="357">
        <v>4455</v>
      </c>
      <c r="C8" s="357">
        <v>160403</v>
      </c>
      <c r="D8" s="357">
        <v>26306</v>
      </c>
      <c r="E8" s="357">
        <v>627035</v>
      </c>
      <c r="F8" s="38"/>
      <c r="G8" s="44">
        <f t="shared" si="0"/>
        <v>41274</v>
      </c>
      <c r="H8" s="75">
        <f t="shared" si="1"/>
        <v>-3.7261503928170625E-2</v>
      </c>
      <c r="I8" s="75">
        <f t="shared" si="2"/>
        <v>4.6507858331825691E-3</v>
      </c>
      <c r="J8" s="75">
        <f t="shared" si="3"/>
        <v>5.9644187637801327E-2</v>
      </c>
      <c r="K8" s="75">
        <f t="shared" si="4"/>
        <v>6.6025022526661203E-4</v>
      </c>
      <c r="L8" s="75"/>
      <c r="M8" s="78"/>
      <c r="N8" s="1"/>
      <c r="O8" s="1"/>
      <c r="P8" s="1"/>
      <c r="Q8" s="1"/>
      <c r="R8" s="1"/>
    </row>
    <row r="9" spans="1:18" ht="13.5" customHeight="1">
      <c r="A9" s="44">
        <v>41274</v>
      </c>
      <c r="B9" s="78">
        <v>4289</v>
      </c>
      <c r="C9" s="78">
        <v>161149</v>
      </c>
      <c r="D9" s="78">
        <v>27875</v>
      </c>
      <c r="E9" s="78">
        <v>627449</v>
      </c>
      <c r="F9" s="38"/>
      <c r="G9" s="355">
        <f t="shared" si="0"/>
        <v>41639</v>
      </c>
      <c r="H9" s="269">
        <f t="shared" si="1"/>
        <v>-3.3341105152716266E-2</v>
      </c>
      <c r="I9" s="269">
        <f t="shared" si="2"/>
        <v>-4.1638483639364621E-3</v>
      </c>
      <c r="J9" s="269">
        <f t="shared" si="3"/>
        <v>1.1982062780269143E-2</v>
      </c>
      <c r="K9" s="269">
        <f t="shared" si="4"/>
        <v>-1.9125060363500701E-5</v>
      </c>
      <c r="L9" s="75"/>
      <c r="M9" s="78"/>
      <c r="N9" s="1"/>
      <c r="O9" s="1"/>
      <c r="P9" s="1"/>
      <c r="Q9" s="1"/>
      <c r="R9" s="1"/>
    </row>
    <row r="10" spans="1:18" ht="13.5" customHeight="1">
      <c r="A10" s="355">
        <v>41639</v>
      </c>
      <c r="B10" s="357">
        <v>4146</v>
      </c>
      <c r="C10" s="357">
        <v>160478</v>
      </c>
      <c r="D10" s="357">
        <v>28209</v>
      </c>
      <c r="E10" s="357">
        <v>627437</v>
      </c>
      <c r="F10" s="38"/>
      <c r="G10" s="44">
        <f t="shared" si="0"/>
        <v>42004</v>
      </c>
      <c r="H10" s="75">
        <f t="shared" si="1"/>
        <v>-1.8813314037626649E-2</v>
      </c>
      <c r="I10" s="75">
        <f t="shared" si="2"/>
        <v>6.0319794613592492E-3</v>
      </c>
      <c r="J10" s="75">
        <f t="shared" si="3"/>
        <v>2.1376156545783287E-2</v>
      </c>
      <c r="K10" s="75">
        <f t="shared" si="4"/>
        <v>1.3865933950340859E-2</v>
      </c>
      <c r="L10" s="75"/>
      <c r="M10" s="78"/>
      <c r="N10" s="1"/>
      <c r="O10" s="1"/>
      <c r="P10" s="1"/>
      <c r="Q10" s="1"/>
      <c r="R10" s="1"/>
    </row>
    <row r="11" spans="1:18" ht="13.5" customHeight="1">
      <c r="A11" s="44">
        <v>42004</v>
      </c>
      <c r="B11" s="78">
        <v>4068</v>
      </c>
      <c r="C11" s="78">
        <v>161446</v>
      </c>
      <c r="D11" s="78">
        <v>28812</v>
      </c>
      <c r="E11" s="78">
        <v>636137</v>
      </c>
      <c r="F11" s="38"/>
      <c r="G11" s="355">
        <f t="shared" si="0"/>
        <v>42369</v>
      </c>
      <c r="H11" s="269">
        <f t="shared" si="1"/>
        <v>-3.0727630285152463E-2</v>
      </c>
      <c r="I11" s="269">
        <f t="shared" si="2"/>
        <v>-3.3447716264256577E-4</v>
      </c>
      <c r="J11" s="269">
        <f t="shared" si="3"/>
        <v>-3.4707760655282582E-3</v>
      </c>
      <c r="K11" s="269">
        <f t="shared" si="4"/>
        <v>5.1121063544488088E-3</v>
      </c>
      <c r="L11" s="75"/>
      <c r="M11" s="78"/>
      <c r="N11" s="1"/>
      <c r="O11" s="1"/>
      <c r="P11" s="1"/>
      <c r="Q11" s="1"/>
      <c r="R11" s="1"/>
    </row>
    <row r="12" spans="1:18" ht="13.5" customHeight="1">
      <c r="A12" s="355">
        <v>42369</v>
      </c>
      <c r="B12" s="357">
        <v>3943</v>
      </c>
      <c r="C12" s="357">
        <v>161392</v>
      </c>
      <c r="D12" s="357">
        <v>28712</v>
      </c>
      <c r="E12" s="357">
        <v>639389</v>
      </c>
      <c r="F12" s="38"/>
      <c r="G12" s="44">
        <f t="shared" si="0"/>
        <v>42735</v>
      </c>
      <c r="H12" s="75">
        <f t="shared" si="1"/>
        <v>-2.7390311945219348E-2</v>
      </c>
      <c r="I12" s="75">
        <f t="shared" si="2"/>
        <v>-1.1946069197977582E-2</v>
      </c>
      <c r="J12" s="75">
        <f t="shared" si="3"/>
        <v>1.2816940651992237E-2</v>
      </c>
      <c r="K12" s="75">
        <f t="shared" si="4"/>
        <v>-5.9791457156754824E-3</v>
      </c>
      <c r="L12" s="75"/>
      <c r="M12" s="78"/>
      <c r="N12" s="1"/>
      <c r="O12" s="1"/>
      <c r="P12" s="1"/>
      <c r="Q12" s="1"/>
      <c r="R12" s="1"/>
    </row>
    <row r="13" spans="1:18" ht="13.5" customHeight="1">
      <c r="A13" s="44">
        <v>42735</v>
      </c>
      <c r="B13" s="78">
        <v>3835</v>
      </c>
      <c r="C13" s="78">
        <v>159464</v>
      </c>
      <c r="D13" s="78">
        <v>29080</v>
      </c>
      <c r="E13" s="78">
        <v>635566</v>
      </c>
      <c r="F13" s="38"/>
      <c r="G13" s="355">
        <f t="shared" si="0"/>
        <v>43100</v>
      </c>
      <c r="H13" s="269">
        <f t="shared" si="1"/>
        <v>-2.8422425032594512E-2</v>
      </c>
      <c r="I13" s="269">
        <f t="shared" si="2"/>
        <v>-2.1929714543721501E-2</v>
      </c>
      <c r="J13" s="269">
        <f t="shared" si="3"/>
        <v>1.7881705639614776E-2</v>
      </c>
      <c r="K13" s="269">
        <f t="shared" si="4"/>
        <v>-8.4696160587570679E-3</v>
      </c>
      <c r="L13" s="75"/>
      <c r="M13" s="78"/>
      <c r="N13" s="1"/>
      <c r="O13" s="1"/>
      <c r="P13" s="1"/>
      <c r="Q13" s="1"/>
      <c r="R13" s="1"/>
    </row>
    <row r="14" spans="1:18" ht="13.5" customHeight="1">
      <c r="A14" s="355">
        <v>43100</v>
      </c>
      <c r="B14" s="357">
        <v>3726</v>
      </c>
      <c r="C14" s="357">
        <v>155967</v>
      </c>
      <c r="D14" s="357">
        <v>29600</v>
      </c>
      <c r="E14" s="357">
        <v>630183</v>
      </c>
      <c r="F14" s="38"/>
      <c r="G14" s="44">
        <f t="shared" si="0"/>
        <v>43465</v>
      </c>
      <c r="H14" s="75">
        <f t="shared" si="1"/>
        <v>-3.1937734836285592E-2</v>
      </c>
      <c r="I14" s="75">
        <f t="shared" si="2"/>
        <v>-8.3735662031070301E-3</v>
      </c>
      <c r="J14" s="75">
        <f t="shared" si="3"/>
        <v>2.1824324324324351E-2</v>
      </c>
      <c r="K14" s="75">
        <f t="shared" si="4"/>
        <v>-1.1726752387798411E-3</v>
      </c>
      <c r="L14" s="75"/>
      <c r="M14" s="78"/>
      <c r="N14" s="1"/>
      <c r="O14" s="1"/>
      <c r="P14" s="1"/>
      <c r="Q14" s="1"/>
      <c r="R14" s="1"/>
    </row>
    <row r="15" spans="1:18" ht="13.5" customHeight="1">
      <c r="A15" s="44">
        <v>43465</v>
      </c>
      <c r="B15" s="78">
        <v>3607</v>
      </c>
      <c r="C15" s="78">
        <v>154661</v>
      </c>
      <c r="D15" s="78">
        <v>30246</v>
      </c>
      <c r="E15" s="78">
        <v>629444</v>
      </c>
      <c r="F15" s="38"/>
      <c r="G15" s="355">
        <f t="shared" si="0"/>
        <v>43830</v>
      </c>
      <c r="H15" s="269">
        <f t="shared" si="1"/>
        <v>-2.4951483227058535E-2</v>
      </c>
      <c r="I15" s="269">
        <f t="shared" si="2"/>
        <v>-4.8751786164579203E-3</v>
      </c>
      <c r="J15" s="269">
        <f t="shared" si="3"/>
        <v>9.5219202539178482E-3</v>
      </c>
      <c r="K15" s="269">
        <f t="shared" si="4"/>
        <v>-7.70839026188197E-3</v>
      </c>
      <c r="L15" s="75"/>
      <c r="M15" s="78"/>
      <c r="N15" s="1"/>
      <c r="O15" s="1"/>
      <c r="P15" s="1"/>
      <c r="Q15" s="1"/>
      <c r="R15" s="1"/>
    </row>
    <row r="16" spans="1:18" ht="13.5" customHeight="1">
      <c r="A16" s="355">
        <v>43830</v>
      </c>
      <c r="B16" s="357">
        <v>3517</v>
      </c>
      <c r="C16" s="357">
        <v>153907</v>
      </c>
      <c r="D16" s="357">
        <v>30534</v>
      </c>
      <c r="E16" s="357">
        <v>624592</v>
      </c>
      <c r="F16" s="38"/>
      <c r="G16" s="44">
        <f t="shared" si="0"/>
        <v>44196</v>
      </c>
      <c r="H16" s="75">
        <f t="shared" si="1"/>
        <v>-2.3315325561558131E-2</v>
      </c>
      <c r="I16" s="75">
        <f t="shared" si="2"/>
        <v>-6.7963120585807779E-3</v>
      </c>
      <c r="J16" s="75">
        <f t="shared" si="3"/>
        <v>1.1626383703412513E-2</v>
      </c>
      <c r="K16" s="75">
        <f t="shared" si="4"/>
        <v>-1.1386633194149121E-2</v>
      </c>
      <c r="L16" s="75"/>
      <c r="M16" s="78"/>
      <c r="N16" s="1"/>
      <c r="O16" s="1"/>
      <c r="P16" s="1"/>
      <c r="Q16" s="1"/>
      <c r="R16" s="1"/>
    </row>
    <row r="17" spans="1:18" ht="13.5" customHeight="1">
      <c r="A17" s="44">
        <v>44196</v>
      </c>
      <c r="B17" s="78">
        <v>3435</v>
      </c>
      <c r="C17" s="78">
        <v>152861</v>
      </c>
      <c r="D17" s="78">
        <v>30889</v>
      </c>
      <c r="E17" s="78">
        <v>617480</v>
      </c>
      <c r="F17" s="38"/>
      <c r="G17" s="355">
        <f t="shared" si="0"/>
        <v>44561</v>
      </c>
      <c r="H17" s="269">
        <f t="shared" si="1"/>
        <v>-1.1935953420669554E-2</v>
      </c>
      <c r="I17" s="269">
        <f t="shared" si="2"/>
        <v>-1.9455583831062162E-2</v>
      </c>
      <c r="J17" s="269">
        <f t="shared" si="3"/>
        <v>2.5251707727669936E-2</v>
      </c>
      <c r="K17" s="269">
        <f t="shared" si="4"/>
        <v>-8.2253676232428852E-3</v>
      </c>
      <c r="L17" s="75"/>
      <c r="M17" s="78"/>
      <c r="N17" s="1"/>
      <c r="O17" s="1"/>
      <c r="P17" s="1"/>
      <c r="Q17" s="1"/>
      <c r="R17" s="1"/>
    </row>
    <row r="18" spans="1:18" ht="13.5" customHeight="1">
      <c r="A18" s="355">
        <v>44561</v>
      </c>
      <c r="B18" s="357">
        <v>3394</v>
      </c>
      <c r="C18" s="357">
        <v>149887</v>
      </c>
      <c r="D18" s="357">
        <v>31669</v>
      </c>
      <c r="E18" s="357">
        <v>612401</v>
      </c>
      <c r="F18" s="38"/>
      <c r="G18" s="44">
        <f t="shared" si="0"/>
        <v>44926</v>
      </c>
      <c r="H18" s="75">
        <f t="shared" si="1"/>
        <v>-4.7142015321155473E-3</v>
      </c>
      <c r="I18" s="75">
        <f t="shared" si="2"/>
        <v>5.0704864331130306E-3</v>
      </c>
      <c r="J18" s="75">
        <f t="shared" si="3"/>
        <v>1.1114970475859742E-2</v>
      </c>
      <c r="K18" s="75">
        <f t="shared" si="4"/>
        <v>1.3806313183681862E-2</v>
      </c>
      <c r="L18" s="75"/>
      <c r="M18" s="78"/>
      <c r="N18" s="1"/>
      <c r="O18" s="1"/>
      <c r="P18" s="1"/>
      <c r="Q18" s="1"/>
      <c r="R18" s="1"/>
    </row>
    <row r="19" spans="1:18" ht="13.5" customHeight="1">
      <c r="A19" s="44">
        <v>44926</v>
      </c>
      <c r="B19" s="78">
        <v>3378</v>
      </c>
      <c r="C19" s="78">
        <v>150647</v>
      </c>
      <c r="D19" s="78">
        <v>32021</v>
      </c>
      <c r="E19" s="78">
        <v>620856</v>
      </c>
      <c r="F19" s="38"/>
      <c r="G19" s="355">
        <f t="shared" si="0"/>
        <v>45291</v>
      </c>
      <c r="H19" s="269">
        <f t="shared" si="1"/>
        <v>-2.3682652457075237E-2</v>
      </c>
      <c r="I19" s="269">
        <f t="shared" si="2"/>
        <v>-1.2804768764064334E-2</v>
      </c>
      <c r="J19" s="269">
        <f t="shared" si="3"/>
        <v>-1.5614752818462474E-3</v>
      </c>
      <c r="K19" s="269">
        <f t="shared" si="4"/>
        <v>1.2088149264885883E-2</v>
      </c>
      <c r="L19" s="75"/>
      <c r="M19" s="78"/>
      <c r="N19" s="1"/>
      <c r="O19" s="1"/>
      <c r="P19" s="1"/>
      <c r="Q19" s="1"/>
      <c r="R19" s="1"/>
    </row>
    <row r="20" spans="1:18" ht="13.5" customHeight="1">
      <c r="A20" s="355">
        <v>45291</v>
      </c>
      <c r="B20" s="357">
        <v>3298</v>
      </c>
      <c r="C20" s="357">
        <v>148718</v>
      </c>
      <c r="D20" s="357">
        <v>31971</v>
      </c>
      <c r="E20" s="357">
        <v>628361</v>
      </c>
      <c r="F20" s="38"/>
      <c r="G20" s="77">
        <f t="shared" si="0"/>
        <v>45657</v>
      </c>
      <c r="H20" s="74">
        <f t="shared" si="1"/>
        <v>-1.4857489387507528E-2</v>
      </c>
      <c r="I20" s="74">
        <f t="shared" si="2"/>
        <v>1.8558614290133946E-3</v>
      </c>
      <c r="J20" s="74">
        <f t="shared" si="3"/>
        <v>3.7221231741264571E-3</v>
      </c>
      <c r="K20" s="74">
        <f t="shared" si="4"/>
        <v>9.7825931271990907E-3</v>
      </c>
      <c r="L20" s="75"/>
      <c r="M20" s="78"/>
      <c r="N20" s="1"/>
      <c r="O20" s="1"/>
      <c r="P20" s="1"/>
      <c r="Q20" s="1"/>
      <c r="R20" s="1"/>
    </row>
    <row r="21" spans="1:18" ht="13.5" customHeight="1">
      <c r="A21" s="77">
        <v>45657</v>
      </c>
      <c r="B21" s="79">
        <v>3249</v>
      </c>
      <c r="C21" s="79">
        <v>148994</v>
      </c>
      <c r="D21" s="79">
        <v>32090</v>
      </c>
      <c r="E21" s="79">
        <v>634508</v>
      </c>
      <c r="F21" s="38"/>
      <c r="L21" s="75"/>
      <c r="M21" s="78"/>
      <c r="N21" s="1"/>
      <c r="O21" s="1"/>
      <c r="P21" s="1"/>
      <c r="Q21" s="1"/>
      <c r="R21" s="1"/>
    </row>
    <row r="22" spans="1:18" ht="13.5" customHeight="1">
      <c r="A22" s="44"/>
      <c r="B22" s="80"/>
      <c r="C22" s="78"/>
      <c r="D22" s="78"/>
      <c r="E22" s="78"/>
      <c r="F22" s="38"/>
      <c r="G22" s="35"/>
      <c r="H22" s="35"/>
      <c r="I22" s="35"/>
      <c r="J22" s="35"/>
      <c r="K22" s="78"/>
      <c r="L22" s="78"/>
      <c r="M22" s="78"/>
      <c r="N22" s="1"/>
      <c r="O22" s="1"/>
      <c r="P22" s="1"/>
      <c r="Q22" s="1"/>
      <c r="R22" s="1"/>
    </row>
    <row r="23" spans="1:18" ht="13.5" customHeight="1">
      <c r="A23" s="264" t="s">
        <v>88</v>
      </c>
      <c r="B23" s="262">
        <f>AVERAGE(B$7:B$21)</f>
        <v>3794.4666666666667</v>
      </c>
      <c r="C23" s="262">
        <f>AVERAGE(C$7:C$21)</f>
        <v>156179</v>
      </c>
      <c r="D23" s="262">
        <f>AVERAGE(D$7:D$21)</f>
        <v>29611.533333333333</v>
      </c>
      <c r="E23" s="262">
        <f>AVERAGE(E$7:E$21)</f>
        <v>627951.8666666667</v>
      </c>
      <c r="F23" s="38"/>
      <c r="M23" s="76"/>
      <c r="N23" s="1"/>
      <c r="O23" s="1"/>
      <c r="P23" s="1"/>
      <c r="Q23" s="1"/>
      <c r="R23" s="1"/>
    </row>
    <row r="24" spans="1:18" ht="13.5" customHeight="1">
      <c r="A24" s="264" t="s">
        <v>109</v>
      </c>
      <c r="B24" s="354">
        <f>B21/B20-1</f>
        <v>-1.4857489387507528E-2</v>
      </c>
      <c r="C24" s="354">
        <f>C21/C20-1</f>
        <v>1.8558614290133946E-3</v>
      </c>
      <c r="D24" s="354">
        <f>D21/D20-1</f>
        <v>3.7221231741264571E-3</v>
      </c>
      <c r="E24" s="354">
        <f>E21/E20-1</f>
        <v>9.7825931271990907E-3</v>
      </c>
      <c r="F24" s="38"/>
      <c r="M24" s="44"/>
      <c r="N24" s="78"/>
      <c r="O24" s="1"/>
      <c r="P24" s="1"/>
      <c r="Q24" s="1"/>
      <c r="R24" s="1"/>
    </row>
    <row r="25" spans="1:18" ht="13.5" customHeight="1">
      <c r="A25" s="265" t="s">
        <v>402</v>
      </c>
      <c r="B25" s="263">
        <f>((B21/B16)^(1/5))-1</f>
        <v>-1.5727234233711251E-2</v>
      </c>
      <c r="C25" s="263">
        <f>((C21/C16)^(1/5))-1</f>
        <v>-6.4674925975335418E-3</v>
      </c>
      <c r="D25" s="263">
        <f>((D21/D16)^(1/5))-1</f>
        <v>9.9903008188488851E-3</v>
      </c>
      <c r="E25" s="263">
        <f>((E21/E16)^(1/5))-1</f>
        <v>3.1552190294374949E-3</v>
      </c>
      <c r="F25" s="76"/>
      <c r="G25" s="35"/>
      <c r="H25" s="75"/>
      <c r="I25" s="75"/>
      <c r="J25" s="75"/>
      <c r="K25" s="75"/>
      <c r="L25" s="75"/>
      <c r="M25" s="44"/>
      <c r="N25" s="78"/>
      <c r="O25" s="1"/>
      <c r="P25" s="1"/>
      <c r="Q25" s="1"/>
      <c r="R25" s="1"/>
    </row>
    <row r="26" spans="1:18" ht="13.5" customHeight="1">
      <c r="A26" s="265" t="s">
        <v>403</v>
      </c>
      <c r="B26" s="263">
        <f>((B21/B11)^(1/10))-1</f>
        <v>-2.2229620352157586E-2</v>
      </c>
      <c r="C26" s="263">
        <f>((C21/C11)^(1/10))-1</f>
        <v>-7.9943423870628694E-3</v>
      </c>
      <c r="D26" s="263">
        <f>((D21/D11)^(1/10))-1</f>
        <v>1.0833510877638286E-2</v>
      </c>
      <c r="E26" s="263">
        <f>((E21/E11)^(1/10))-1</f>
        <v>-2.5637248295873327E-4</v>
      </c>
      <c r="F26" s="76"/>
      <c r="G26" s="35"/>
      <c r="H26" s="75"/>
      <c r="I26" s="75"/>
      <c r="J26" s="75"/>
      <c r="K26" s="75"/>
      <c r="L26" s="75"/>
      <c r="M26" s="44"/>
      <c r="N26" s="78"/>
      <c r="O26" s="1"/>
      <c r="P26" s="1"/>
      <c r="Q26" s="1"/>
      <c r="R26" s="1"/>
    </row>
    <row r="27" spans="1:18" ht="13.5" customHeight="1">
      <c r="B27" s="35"/>
      <c r="C27" s="35"/>
      <c r="D27" s="35"/>
      <c r="E27" s="35"/>
      <c r="F27" s="78"/>
      <c r="G27" s="78"/>
      <c r="H27" s="78"/>
      <c r="I27" s="78"/>
      <c r="J27" s="78"/>
      <c r="K27" s="78"/>
      <c r="L27" s="78"/>
      <c r="M27" s="44"/>
      <c r="N27" s="78"/>
      <c r="O27" s="1"/>
      <c r="P27" s="1"/>
      <c r="Q27" s="1"/>
      <c r="R27" s="1"/>
    </row>
    <row r="28" spans="1:18" s="129" customFormat="1" ht="11.25" customHeight="1">
      <c r="A28" s="117" t="s">
        <v>176</v>
      </c>
      <c r="B28" s="117"/>
      <c r="C28" s="117"/>
      <c r="D28" s="117"/>
      <c r="E28" s="117"/>
      <c r="F28" s="117"/>
      <c r="G28" s="117"/>
      <c r="H28" s="133"/>
      <c r="I28" s="133"/>
      <c r="J28" s="133"/>
      <c r="K28" s="133"/>
      <c r="L28" s="132"/>
      <c r="M28" s="133"/>
      <c r="N28" s="133"/>
      <c r="O28" s="133"/>
      <c r="P28" s="127"/>
      <c r="Q28" s="127"/>
      <c r="R28" s="127"/>
    </row>
    <row r="29" spans="1:18" s="129" customFormat="1" ht="11.25">
      <c r="A29" s="71" t="s">
        <v>476</v>
      </c>
      <c r="B29" s="71"/>
      <c r="C29" s="71"/>
      <c r="D29" s="71"/>
      <c r="E29" s="71"/>
      <c r="F29" s="71"/>
      <c r="G29" s="71"/>
      <c r="H29" s="133"/>
      <c r="I29" s="133"/>
      <c r="J29" s="133"/>
      <c r="K29" s="133"/>
      <c r="L29" s="132"/>
      <c r="M29" s="141"/>
      <c r="N29" s="117"/>
      <c r="O29" s="117"/>
      <c r="P29" s="127"/>
      <c r="Q29" s="127"/>
      <c r="R29" s="127"/>
    </row>
    <row r="35" spans="2:2" ht="13.5" customHeight="1">
      <c r="B35" s="118"/>
    </row>
  </sheetData>
  <hyperlinks>
    <hyperlink ref="A1" location="Contents!B3" display="Return to the Table of Contents" xr:uid="{8ABF116A-4C90-40DF-9394-73DF179DE35D}"/>
  </hyperlinks>
  <pageMargins left="0.7" right="0.7" top="0.75" bottom="0.75" header="0.3" footer="0.3"/>
  <pageSetup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dimension ref="A1:F42"/>
  <sheetViews>
    <sheetView showGridLines="0" workbookViewId="0">
      <selection activeCell="A3" sqref="A3"/>
    </sheetView>
  </sheetViews>
  <sheetFormatPr defaultColWidth="9" defaultRowHeight="12.75"/>
  <cols>
    <col min="1" max="1" width="10.625" style="5" customWidth="1"/>
    <col min="2" max="3" width="10.625" style="1" customWidth="1"/>
    <col min="4" max="4" width="2.625" style="1" customWidth="1"/>
    <col min="5" max="6" width="10.625" style="38" customWidth="1"/>
    <col min="7" max="7" width="4.625" style="1" customWidth="1"/>
    <col min="8" max="16384" width="9" style="1"/>
  </cols>
  <sheetData>
    <row r="1" spans="1:6" s="4" customFormat="1">
      <c r="A1" s="66" t="s">
        <v>48</v>
      </c>
      <c r="E1" s="45"/>
      <c r="F1" s="45"/>
    </row>
    <row r="3" spans="1:6">
      <c r="A3" s="64" t="s">
        <v>174</v>
      </c>
      <c r="B3" s="26"/>
      <c r="C3" s="4"/>
      <c r="D3" s="4"/>
      <c r="E3" s="45"/>
    </row>
    <row r="4" spans="1:6" s="27" customFormat="1">
      <c r="A4" s="89"/>
      <c r="B4" s="14"/>
      <c r="C4" s="1"/>
      <c r="D4" s="1"/>
      <c r="E4" s="38"/>
      <c r="F4" s="81"/>
    </row>
    <row r="6" spans="1:6" ht="38.25">
      <c r="A6" s="360" t="s">
        <v>420</v>
      </c>
      <c r="B6" s="353" t="s">
        <v>324</v>
      </c>
      <c r="C6" s="353" t="s">
        <v>325</v>
      </c>
      <c r="D6" s="144"/>
      <c r="E6" s="353" t="s">
        <v>397</v>
      </c>
      <c r="F6" s="353" t="s">
        <v>398</v>
      </c>
    </row>
    <row r="7" spans="1:6">
      <c r="A7" s="44">
        <v>40543</v>
      </c>
      <c r="B7" s="78">
        <v>159766.6</v>
      </c>
      <c r="C7" s="78">
        <v>25092.1</v>
      </c>
      <c r="D7" s="144"/>
      <c r="E7" s="75">
        <v>0.31616912428690874</v>
      </c>
      <c r="F7" s="75">
        <v>0.40280622998460319</v>
      </c>
    </row>
    <row r="8" spans="1:6">
      <c r="A8" s="355">
        <v>40908</v>
      </c>
      <c r="B8" s="357">
        <v>147282.69999999998</v>
      </c>
      <c r="C8" s="357">
        <v>7746.7</v>
      </c>
      <c r="D8" s="144"/>
      <c r="E8" s="269">
        <v>0.15705472858532382</v>
      </c>
      <c r="F8" s="269">
        <v>0.15273341940227736</v>
      </c>
    </row>
    <row r="9" spans="1:6">
      <c r="A9" s="44">
        <v>41274</v>
      </c>
      <c r="B9" s="78">
        <v>161456</v>
      </c>
      <c r="C9" s="78">
        <v>23878</v>
      </c>
      <c r="D9" s="144"/>
      <c r="E9" s="75">
        <v>5.2597487688642322E-2</v>
      </c>
      <c r="F9" s="75">
        <v>5.0041600669744939E-2</v>
      </c>
    </row>
    <row r="10" spans="1:6">
      <c r="A10" s="355">
        <v>41639</v>
      </c>
      <c r="B10" s="357">
        <v>162359</v>
      </c>
      <c r="C10" s="357">
        <v>16719</v>
      </c>
      <c r="D10" s="144"/>
      <c r="E10" s="269">
        <v>0.14789168566048955</v>
      </c>
      <c r="F10" s="269">
        <v>0.1402311541262421</v>
      </c>
    </row>
    <row r="11" spans="1:6">
      <c r="A11" s="44">
        <v>42004</v>
      </c>
      <c r="B11" s="78">
        <v>164628</v>
      </c>
      <c r="C11" s="78">
        <v>15965</v>
      </c>
      <c r="D11" s="144"/>
      <c r="E11" s="75">
        <v>0.10297550489963599</v>
      </c>
      <c r="F11" s="75">
        <v>9.509589789092894E-2</v>
      </c>
    </row>
    <row r="12" spans="1:6">
      <c r="A12" s="355">
        <v>42369</v>
      </c>
      <c r="B12" s="357">
        <v>161886</v>
      </c>
      <c r="C12" s="357">
        <v>14288</v>
      </c>
      <c r="D12" s="144"/>
      <c r="E12" s="269">
        <v>9.6976213037879344E-2</v>
      </c>
      <c r="F12" s="269">
        <v>9.0537896617234243E-2</v>
      </c>
    </row>
    <row r="13" spans="1:6">
      <c r="A13" s="44">
        <v>42735</v>
      </c>
      <c r="B13" s="78">
        <v>166653</v>
      </c>
      <c r="C13" s="78">
        <v>17295</v>
      </c>
      <c r="D13" s="144"/>
      <c r="E13" s="75">
        <v>8.8259639499400813E-2</v>
      </c>
      <c r="F13" s="75">
        <v>8.2023491050208383E-2</v>
      </c>
    </row>
    <row r="14" spans="1:6">
      <c r="A14" s="355">
        <v>43100</v>
      </c>
      <c r="B14" s="357">
        <v>189702</v>
      </c>
      <c r="C14" s="357">
        <v>24526</v>
      </c>
      <c r="D14" s="144"/>
      <c r="E14" s="269">
        <v>0.10378451032984705</v>
      </c>
      <c r="F14" s="269">
        <v>0.10057100326785984</v>
      </c>
    </row>
    <row r="15" spans="1:6">
      <c r="A15" s="44">
        <v>43465</v>
      </c>
      <c r="B15" s="78">
        <v>228091</v>
      </c>
      <c r="C15" s="78">
        <v>27308</v>
      </c>
      <c r="D15" s="144"/>
      <c r="E15" s="75">
        <v>0.12928698695849281</v>
      </c>
      <c r="F15" s="75">
        <v>0.1356961857232962</v>
      </c>
    </row>
    <row r="16" spans="1:6">
      <c r="A16" s="355">
        <v>43830</v>
      </c>
      <c r="B16" s="357">
        <v>250379</v>
      </c>
      <c r="C16" s="357">
        <v>28086</v>
      </c>
      <c r="D16" s="144"/>
      <c r="E16" s="269">
        <v>0.11972414518766633</v>
      </c>
      <c r="F16" s="269">
        <v>0.1505327740079048</v>
      </c>
    </row>
    <row r="17" spans="1:6">
      <c r="A17" s="44">
        <v>44196</v>
      </c>
      <c r="B17" s="78">
        <v>219324</v>
      </c>
      <c r="C17" s="78">
        <v>50894</v>
      </c>
      <c r="D17" s="144"/>
      <c r="E17" s="75">
        <v>0.11217394430044053</v>
      </c>
      <c r="F17" s="75">
        <v>0.13753825812296466</v>
      </c>
    </row>
    <row r="18" spans="1:6">
      <c r="A18" s="355">
        <v>44561</v>
      </c>
      <c r="B18" s="357">
        <v>230590</v>
      </c>
      <c r="C18" s="357">
        <v>58358</v>
      </c>
      <c r="D18" s="144"/>
      <c r="E18" s="269">
        <v>0.2320493881198592</v>
      </c>
      <c r="F18" s="269">
        <v>0.22865383837793882</v>
      </c>
    </row>
    <row r="19" spans="1:6">
      <c r="A19" s="44">
        <v>44926</v>
      </c>
      <c r="B19" s="78">
        <v>260555</v>
      </c>
      <c r="C19" s="78">
        <v>25525</v>
      </c>
      <c r="D19" s="144"/>
      <c r="E19" s="75">
        <v>0.25308122641918557</v>
      </c>
      <c r="F19" s="75">
        <v>0.24424318012505544</v>
      </c>
    </row>
    <row r="20" spans="1:6" ht="12.75" customHeight="1">
      <c r="A20" s="355">
        <v>45291</v>
      </c>
      <c r="B20" s="357">
        <v>414136</v>
      </c>
      <c r="C20" s="357">
        <v>26598</v>
      </c>
      <c r="D20" s="144"/>
      <c r="E20" s="269">
        <v>9.7956285621078082E-2</v>
      </c>
      <c r="F20" s="269">
        <v>0.10778475987770064</v>
      </c>
    </row>
    <row r="21" spans="1:6">
      <c r="A21" s="77">
        <v>45657</v>
      </c>
      <c r="B21" s="79">
        <v>484039</v>
      </c>
      <c r="C21" s="79">
        <v>49887</v>
      </c>
      <c r="D21" s="144"/>
      <c r="E21" s="74">
        <v>6.3438097629764129E-2</v>
      </c>
      <c r="F21" s="74">
        <v>0.11395012946906839</v>
      </c>
    </row>
    <row r="22" spans="1:6">
      <c r="A22" s="44"/>
      <c r="B22" s="80"/>
      <c r="C22" s="78"/>
      <c r="D22" s="144"/>
    </row>
    <row r="23" spans="1:6">
      <c r="A23" s="264" t="s">
        <v>88</v>
      </c>
      <c r="B23" s="262">
        <f>AVERAGE(B$7:B$21)</f>
        <v>226723.15333333332</v>
      </c>
      <c r="C23" s="262">
        <f>AVERAGE(C$7:C$21)</f>
        <v>27477.719999999998</v>
      </c>
      <c r="D23" s="144"/>
      <c r="E23" s="354">
        <f>AVERAGE(E$7:E$21)</f>
        <v>0.13822793121497429</v>
      </c>
      <c r="F23" s="354">
        <f>AVERAGE(F$7:F$21)</f>
        <v>0.14882932124753523</v>
      </c>
    </row>
    <row r="24" spans="1:6">
      <c r="A24" s="264" t="s">
        <v>109</v>
      </c>
      <c r="B24" s="354">
        <f>B21/B20-1</f>
        <v>0.16879237738327513</v>
      </c>
      <c r="C24" s="354">
        <f>C21/C20-1</f>
        <v>0.87559214978569821</v>
      </c>
      <c r="D24" s="144"/>
      <c r="E24" s="354">
        <f>E21-E20</f>
        <v>-3.4518187991313953E-2</v>
      </c>
      <c r="F24" s="354">
        <f>F21-F20</f>
        <v>6.1653695913677503E-3</v>
      </c>
    </row>
    <row r="25" spans="1:6">
      <c r="A25" s="265" t="s">
        <v>402</v>
      </c>
      <c r="B25" s="263">
        <f>((B21/B16)^(1/5))-1</f>
        <v>0.1409234089953193</v>
      </c>
      <c r="C25" s="263">
        <f>((C21/C16)^(1/5))-1</f>
        <v>0.12175883647642327</v>
      </c>
      <c r="D25" s="144"/>
    </row>
    <row r="26" spans="1:6">
      <c r="A26" s="265" t="s">
        <v>403</v>
      </c>
      <c r="B26" s="263">
        <f>((B21/B11)^(1/10))-1</f>
        <v>0.11387809984528552</v>
      </c>
      <c r="C26" s="263">
        <f>((C21/C11)^(1/10))-1</f>
        <v>0.12068058077376054</v>
      </c>
      <c r="D26" s="144"/>
    </row>
    <row r="27" spans="1:6" ht="12.75" customHeight="1"/>
    <row r="28" spans="1:6" s="127" customFormat="1" ht="11.25" customHeight="1">
      <c r="A28" s="397" t="s">
        <v>173</v>
      </c>
      <c r="B28" s="397"/>
      <c r="C28" s="397"/>
      <c r="D28" s="397"/>
      <c r="E28" s="397"/>
      <c r="F28" s="397"/>
    </row>
    <row r="29" spans="1:6">
      <c r="A29" s="1"/>
      <c r="B29" s="5"/>
    </row>
    <row r="42" spans="1:2">
      <c r="A42" s="1"/>
      <c r="B42" s="5"/>
    </row>
  </sheetData>
  <mergeCells count="1">
    <mergeCell ref="A28:F28"/>
  </mergeCells>
  <hyperlinks>
    <hyperlink ref="A1" location="Contents!B24" display="Return to the Table of Contents" xr:uid="{2E3D9FC1-BD39-4E90-999A-0D5225CF4965}"/>
  </hyperlinks>
  <pageMargins left="0.7" right="0.7" top="0.75" bottom="0.75" header="0.3" footer="0.3"/>
  <pageSetup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C64FB-50E6-4927-A3D4-FCD3488AF8B4}">
  <dimension ref="A1:L28"/>
  <sheetViews>
    <sheetView showGridLines="0" workbookViewId="0">
      <selection activeCell="A3" sqref="A3"/>
    </sheetView>
  </sheetViews>
  <sheetFormatPr defaultColWidth="9" defaultRowHeight="12.75"/>
  <cols>
    <col min="1" max="1" width="10.625" style="35" customWidth="1"/>
    <col min="2" max="3" width="9.625" style="35" customWidth="1"/>
    <col min="4" max="4" width="2.625" style="35" customWidth="1"/>
    <col min="5" max="5" width="10.625" style="35" customWidth="1"/>
    <col min="6" max="7" width="9.625" style="35" customWidth="1"/>
    <col min="8" max="8" width="4.625" style="35" customWidth="1"/>
    <col min="9" max="16384" width="9" style="35"/>
  </cols>
  <sheetData>
    <row r="1" spans="1:12" s="34" customFormat="1">
      <c r="A1" s="165" t="s">
        <v>48</v>
      </c>
    </row>
    <row r="3" spans="1:12">
      <c r="A3" s="64" t="s">
        <v>326</v>
      </c>
      <c r="B3" s="4"/>
      <c r="C3" s="4"/>
      <c r="D3" s="4"/>
      <c r="E3" s="4"/>
      <c r="F3" s="4"/>
      <c r="G3" s="4"/>
      <c r="H3" s="34"/>
    </row>
    <row r="4" spans="1:12">
      <c r="A4" s="89"/>
      <c r="B4" s="1"/>
      <c r="C4" s="1"/>
      <c r="D4" s="1"/>
      <c r="E4" s="1"/>
      <c r="F4" s="1"/>
      <c r="G4" s="1"/>
    </row>
    <row r="5" spans="1:12">
      <c r="A5" s="89"/>
      <c r="B5" s="1"/>
      <c r="C5" s="1"/>
      <c r="D5" s="1"/>
      <c r="E5" s="1"/>
      <c r="F5" s="1"/>
      <c r="G5" s="1"/>
    </row>
    <row r="6" spans="1:12" ht="25.5">
      <c r="A6" s="373" t="s">
        <v>415</v>
      </c>
      <c r="B6" s="353" t="s">
        <v>255</v>
      </c>
      <c r="C6" s="353" t="s">
        <v>254</v>
      </c>
      <c r="D6" s="258"/>
      <c r="E6" s="373" t="s">
        <v>416</v>
      </c>
      <c r="F6" s="353" t="s">
        <v>255</v>
      </c>
      <c r="G6" s="353" t="s">
        <v>254</v>
      </c>
      <c r="L6" s="2"/>
    </row>
    <row r="7" spans="1:12">
      <c r="A7" s="44">
        <v>40543</v>
      </c>
      <c r="B7" s="47">
        <v>280.82190000000003</v>
      </c>
      <c r="C7" s="47">
        <v>164.2869</v>
      </c>
      <c r="D7" s="1"/>
      <c r="E7" s="44"/>
      <c r="F7" s="47"/>
      <c r="G7" s="47"/>
    </row>
    <row r="8" spans="1:12">
      <c r="A8" s="355">
        <v>40908</v>
      </c>
      <c r="B8" s="356">
        <v>267.81</v>
      </c>
      <c r="C8" s="356">
        <v>154.80520000000001</v>
      </c>
      <c r="D8" s="1"/>
      <c r="E8" s="355">
        <f t="shared" ref="E8:E21" si="0">A8</f>
        <v>40908</v>
      </c>
      <c r="F8" s="269">
        <f t="shared" ref="F8:F20" si="1">B8/B7-1</f>
        <v>-4.6335061474906403E-2</v>
      </c>
      <c r="G8" s="269">
        <f t="shared" ref="G8:G21" si="2">C8/C7-1</f>
        <v>-5.7714279105637645E-2</v>
      </c>
    </row>
    <row r="9" spans="1:12">
      <c r="A9" s="44">
        <v>41274</v>
      </c>
      <c r="B9" s="85">
        <v>280.12</v>
      </c>
      <c r="C9" s="85">
        <v>170.27600000000001</v>
      </c>
      <c r="D9" s="1"/>
      <c r="E9" s="44">
        <f t="shared" si="0"/>
        <v>41274</v>
      </c>
      <c r="F9" s="75">
        <f t="shared" si="1"/>
        <v>4.5965423247825044E-2</v>
      </c>
      <c r="G9" s="75">
        <f t="shared" si="2"/>
        <v>9.9937211411502913E-2</v>
      </c>
    </row>
    <row r="10" spans="1:12">
      <c r="A10" s="355">
        <v>41639</v>
      </c>
      <c r="B10" s="267">
        <v>281.52499999999998</v>
      </c>
      <c r="C10" s="267">
        <v>175.81200000000001</v>
      </c>
      <c r="D10" s="1"/>
      <c r="E10" s="355">
        <f t="shared" si="0"/>
        <v>41639</v>
      </c>
      <c r="F10" s="269">
        <f t="shared" si="1"/>
        <v>5.0157075539054574E-3</v>
      </c>
      <c r="G10" s="269">
        <f t="shared" si="2"/>
        <v>3.2511921821043455E-2</v>
      </c>
    </row>
    <row r="11" spans="1:12">
      <c r="A11" s="44">
        <v>42004</v>
      </c>
      <c r="B11" s="85">
        <v>286.23</v>
      </c>
      <c r="C11" s="85">
        <v>176.33500000000001</v>
      </c>
      <c r="D11" s="1"/>
      <c r="E11" s="44">
        <f t="shared" si="0"/>
        <v>42004</v>
      </c>
      <c r="F11" s="75">
        <f t="shared" si="1"/>
        <v>1.6712547731107419E-2</v>
      </c>
      <c r="G11" s="75">
        <f t="shared" si="2"/>
        <v>2.9747685027188275E-3</v>
      </c>
    </row>
    <row r="12" spans="1:12">
      <c r="A12" s="355">
        <v>42369</v>
      </c>
      <c r="B12" s="267">
        <v>282.60899999999998</v>
      </c>
      <c r="C12" s="267">
        <v>174.19399999999999</v>
      </c>
      <c r="D12" s="1"/>
      <c r="E12" s="355">
        <f t="shared" si="0"/>
        <v>42369</v>
      </c>
      <c r="F12" s="269">
        <f t="shared" si="1"/>
        <v>-1.265066554868477E-2</v>
      </c>
      <c r="G12" s="269">
        <f t="shared" si="2"/>
        <v>-1.2141662177106216E-2</v>
      </c>
    </row>
    <row r="13" spans="1:12">
      <c r="A13" s="44">
        <v>42735</v>
      </c>
      <c r="B13" s="85">
        <v>281.12200000000001</v>
      </c>
      <c r="C13" s="85">
        <v>171.97800000000001</v>
      </c>
      <c r="D13" s="1"/>
      <c r="E13" s="44">
        <f t="shared" si="0"/>
        <v>42735</v>
      </c>
      <c r="F13" s="75">
        <f t="shared" si="1"/>
        <v>-5.2616866412604768E-3</v>
      </c>
      <c r="G13" s="75">
        <f t="shared" si="2"/>
        <v>-1.2721448499948274E-2</v>
      </c>
    </row>
    <row r="14" spans="1:12">
      <c r="A14" s="355">
        <v>43100</v>
      </c>
      <c r="B14" s="356">
        <v>292.339</v>
      </c>
      <c r="C14" s="356">
        <v>180.74199999999999</v>
      </c>
      <c r="D14" s="1"/>
      <c r="E14" s="355">
        <f t="shared" si="0"/>
        <v>43100</v>
      </c>
      <c r="F14" s="269">
        <f t="shared" si="1"/>
        <v>3.9900825975910825E-2</v>
      </c>
      <c r="G14" s="269">
        <f t="shared" si="2"/>
        <v>5.0960006512460687E-2</v>
      </c>
    </row>
    <row r="15" spans="1:12">
      <c r="A15" s="44">
        <v>43465</v>
      </c>
      <c r="B15" s="85">
        <v>306.19900000000001</v>
      </c>
      <c r="C15" s="85">
        <v>181.40899999999999</v>
      </c>
      <c r="D15" s="1"/>
      <c r="E15" s="44">
        <f t="shared" si="0"/>
        <v>43465</v>
      </c>
      <c r="F15" s="75">
        <f t="shared" si="1"/>
        <v>4.7410711536948646E-2</v>
      </c>
      <c r="G15" s="75">
        <f t="shared" si="2"/>
        <v>3.6903431410519882E-3</v>
      </c>
    </row>
    <row r="16" spans="1:12">
      <c r="A16" s="355">
        <v>43830</v>
      </c>
      <c r="B16" s="356">
        <v>316.97000000000003</v>
      </c>
      <c r="C16" s="356">
        <v>204.20500000000001</v>
      </c>
      <c r="D16" s="1"/>
      <c r="E16" s="355">
        <f t="shared" si="0"/>
        <v>43830</v>
      </c>
      <c r="F16" s="269">
        <f t="shared" si="1"/>
        <v>3.5176470204017596E-2</v>
      </c>
      <c r="G16" s="269">
        <f t="shared" si="2"/>
        <v>0.12566079962956644</v>
      </c>
    </row>
    <row r="17" spans="1:7">
      <c r="A17" s="44">
        <v>44196</v>
      </c>
      <c r="B17" s="85">
        <v>347.88200000000001</v>
      </c>
      <c r="C17" s="85">
        <v>222.58099999999999</v>
      </c>
      <c r="D17" s="1"/>
      <c r="E17" s="44">
        <f t="shared" si="0"/>
        <v>44196</v>
      </c>
      <c r="F17" s="75">
        <f t="shared" si="1"/>
        <v>9.7523424929804037E-2</v>
      </c>
      <c r="G17" s="75">
        <f t="shared" si="2"/>
        <v>8.9988002252638255E-2</v>
      </c>
    </row>
    <row r="18" spans="1:7">
      <c r="A18" s="355">
        <v>44561</v>
      </c>
      <c r="B18" s="267">
        <v>363.71499999999997</v>
      </c>
      <c r="C18" s="267">
        <v>238.934</v>
      </c>
      <c r="D18" s="1"/>
      <c r="E18" s="355">
        <f t="shared" si="0"/>
        <v>44561</v>
      </c>
      <c r="F18" s="269">
        <f t="shared" si="1"/>
        <v>4.5512558856163787E-2</v>
      </c>
      <c r="G18" s="269">
        <f t="shared" si="2"/>
        <v>7.3469882874099834E-2</v>
      </c>
    </row>
    <row r="19" spans="1:7">
      <c r="A19" s="44">
        <v>44926</v>
      </c>
      <c r="B19" s="85">
        <v>379.89699999999999</v>
      </c>
      <c r="C19" s="85">
        <v>236.79599999999999</v>
      </c>
      <c r="D19" s="1"/>
      <c r="E19" s="44">
        <f t="shared" si="0"/>
        <v>44926</v>
      </c>
      <c r="F19" s="75">
        <f t="shared" si="1"/>
        <v>4.4490878847449178E-2</v>
      </c>
      <c r="G19" s="75">
        <f t="shared" si="2"/>
        <v>-8.9480777118368104E-3</v>
      </c>
    </row>
    <row r="20" spans="1:7">
      <c r="A20" s="355">
        <v>45291</v>
      </c>
      <c r="B20" s="267">
        <v>359.81599999999997</v>
      </c>
      <c r="C20" s="267">
        <v>230.55699999999999</v>
      </c>
      <c r="D20" s="1"/>
      <c r="E20" s="355">
        <f t="shared" si="0"/>
        <v>45291</v>
      </c>
      <c r="F20" s="269">
        <f t="shared" si="1"/>
        <v>-5.2859064430622049E-2</v>
      </c>
      <c r="G20" s="269">
        <f t="shared" si="2"/>
        <v>-2.6347573438740501E-2</v>
      </c>
    </row>
    <row r="21" spans="1:7">
      <c r="A21" s="77">
        <v>45657</v>
      </c>
      <c r="B21" s="88">
        <v>380.14600000000002</v>
      </c>
      <c r="C21" s="88">
        <v>260.55799999999999</v>
      </c>
      <c r="D21" s="1"/>
      <c r="E21" s="77">
        <f t="shared" si="0"/>
        <v>45657</v>
      </c>
      <c r="F21" s="74">
        <f>B21/B20-1</f>
        <v>5.6501100562509787E-2</v>
      </c>
      <c r="G21" s="74">
        <f t="shared" si="2"/>
        <v>0.13012400404238433</v>
      </c>
    </row>
    <row r="22" spans="1:7">
      <c r="A22" s="44"/>
      <c r="B22" s="47"/>
      <c r="C22" s="47"/>
      <c r="D22" s="1"/>
      <c r="E22" s="1"/>
      <c r="F22" s="1"/>
      <c r="G22" s="1"/>
    </row>
    <row r="23" spans="1:7">
      <c r="A23" s="264" t="s">
        <v>88</v>
      </c>
      <c r="B23" s="262">
        <f>AVERAGE(B$7:B$21)</f>
        <v>313.81346000000002</v>
      </c>
      <c r="C23" s="262">
        <f>AVERAGE(C$7:C$21)</f>
        <v>196.23127333333329</v>
      </c>
      <c r="D23" s="1"/>
    </row>
    <row r="24" spans="1:7">
      <c r="A24" s="264" t="s">
        <v>109</v>
      </c>
      <c r="B24" s="354">
        <f>B21/B20-1</f>
        <v>5.6501100562509787E-2</v>
      </c>
      <c r="C24" s="354">
        <f>C21/C20-1</f>
        <v>0.13012400404238433</v>
      </c>
      <c r="D24" s="1"/>
    </row>
    <row r="25" spans="1:7">
      <c r="A25" s="265" t="s">
        <v>402</v>
      </c>
      <c r="B25" s="263">
        <f>((B21/B16)^(1/5))-1</f>
        <v>3.7018378093564008E-2</v>
      </c>
      <c r="C25" s="263">
        <f>((C21/C16)^(1/5))-1</f>
        <v>4.994755865789835E-2</v>
      </c>
      <c r="D25" s="75"/>
      <c r="E25" s="1"/>
      <c r="F25" s="1"/>
      <c r="G25" s="1"/>
    </row>
    <row r="26" spans="1:7">
      <c r="A26" s="265" t="s">
        <v>403</v>
      </c>
      <c r="B26" s="263">
        <f>((B21/B11)^(1/10))-1</f>
        <v>2.8782403659474154E-2</v>
      </c>
      <c r="C26" s="263">
        <f>((C21/C11)^(1/10))-1</f>
        <v>3.9816223143046336E-2</v>
      </c>
      <c r="D26" s="75"/>
      <c r="E26" s="1"/>
      <c r="F26" s="1"/>
      <c r="G26" s="1"/>
    </row>
    <row r="27" spans="1:7">
      <c r="D27" s="75"/>
      <c r="E27" s="1"/>
      <c r="F27" s="1"/>
      <c r="G27" s="1"/>
    </row>
    <row r="28" spans="1:7" s="129" customFormat="1" ht="11.25" customHeight="1">
      <c r="A28" s="397" t="s">
        <v>173</v>
      </c>
      <c r="B28" s="397"/>
      <c r="C28" s="397"/>
      <c r="D28" s="397"/>
      <c r="E28" s="397"/>
      <c r="F28" s="397"/>
      <c r="G28" s="397"/>
    </row>
  </sheetData>
  <mergeCells count="1">
    <mergeCell ref="A28:G28"/>
  </mergeCells>
  <hyperlinks>
    <hyperlink ref="A1" location="Contents!B3" display="Return to the Table of Contents" xr:uid="{A5FF8F5E-3659-4A38-9958-79B28BFB3F37}"/>
  </hyperlinks>
  <pageMargins left="0.7" right="0.7" top="0.75" bottom="0.75" header="0.3" footer="0.3"/>
  <pageSetup orientation="portrait"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dimension ref="A1:M56"/>
  <sheetViews>
    <sheetView showGridLines="0" workbookViewId="0">
      <selection activeCell="A3" sqref="A3"/>
    </sheetView>
  </sheetViews>
  <sheetFormatPr defaultColWidth="10.625" defaultRowHeight="13.5" customHeight="1"/>
  <cols>
    <col min="1" max="1" width="10.625" style="5" customWidth="1"/>
    <col min="2" max="4" width="8.625" style="1" customWidth="1"/>
    <col min="5" max="5" width="2.625" style="1" customWidth="1"/>
    <col min="6" max="6" width="10.625" style="1" customWidth="1"/>
    <col min="7" max="9" width="8.625" style="1" customWidth="1"/>
    <col min="10" max="10" width="2.625" style="1" customWidth="1"/>
    <col min="11" max="11" width="11.5" style="1" customWidth="1"/>
    <col min="12" max="13" width="8.625" style="1" customWidth="1"/>
    <col min="14" max="16384" width="10.625" style="1"/>
  </cols>
  <sheetData>
    <row r="1" spans="1:13" ht="13.5" customHeight="1">
      <c r="A1" s="119" t="s">
        <v>48</v>
      </c>
      <c r="F1" s="4"/>
      <c r="G1" s="4"/>
      <c r="H1" s="4"/>
      <c r="I1" s="4"/>
    </row>
    <row r="2" spans="1:13" ht="13.5" customHeight="1">
      <c r="A2" s="1"/>
    </row>
    <row r="3" spans="1:13" ht="13.5" customHeight="1">
      <c r="A3" s="116" t="s">
        <v>327</v>
      </c>
    </row>
    <row r="4" spans="1:13" ht="13.5" customHeight="1">
      <c r="A4" s="89"/>
      <c r="F4" s="7"/>
      <c r="G4" s="7"/>
      <c r="H4" s="7"/>
      <c r="I4" s="7"/>
    </row>
    <row r="5" spans="1:13" ht="13.5" customHeight="1">
      <c r="A5" s="1"/>
      <c r="F5" s="7"/>
      <c r="G5" s="7"/>
      <c r="H5" s="7"/>
      <c r="I5" s="7"/>
    </row>
    <row r="6" spans="1:13" ht="12.75">
      <c r="A6" s="373" t="s">
        <v>425</v>
      </c>
      <c r="B6" s="260" t="s">
        <v>250</v>
      </c>
      <c r="C6" s="260" t="s">
        <v>328</v>
      </c>
      <c r="D6" s="260" t="s">
        <v>329</v>
      </c>
      <c r="F6" s="373" t="s">
        <v>416</v>
      </c>
      <c r="G6" s="260" t="str">
        <f>B6</f>
        <v>US</v>
      </c>
      <c r="H6" s="260" t="str">
        <f>C6</f>
        <v>NYS</v>
      </c>
      <c r="I6" s="260" t="str">
        <f>D6</f>
        <v>NYC</v>
      </c>
      <c r="J6" s="7"/>
      <c r="K6" s="373" t="s">
        <v>424</v>
      </c>
      <c r="L6" s="260" t="str">
        <f>H6</f>
        <v>NYS</v>
      </c>
      <c r="M6" s="260" t="str">
        <f>I6</f>
        <v>NYC</v>
      </c>
    </row>
    <row r="7" spans="1:13" ht="13.5" customHeight="1">
      <c r="A7" s="5">
        <v>2010</v>
      </c>
      <c r="B7" s="85">
        <v>852.7</v>
      </c>
      <c r="C7" s="85">
        <v>192.1</v>
      </c>
      <c r="D7" s="85">
        <v>169.8</v>
      </c>
      <c r="F7" s="44"/>
      <c r="G7" s="68"/>
      <c r="H7" s="68"/>
      <c r="I7" s="68"/>
      <c r="J7" s="7"/>
      <c r="K7" s="5">
        <f>A7</f>
        <v>2010</v>
      </c>
      <c r="L7" s="68">
        <f>C7/$B7</f>
        <v>0.22528439075876625</v>
      </c>
      <c r="M7" s="68">
        <f>D7/$B7</f>
        <v>0.19913216840623901</v>
      </c>
    </row>
    <row r="8" spans="1:13" ht="13.5" customHeight="1">
      <c r="A8" s="358">
        <v>2011</v>
      </c>
      <c r="B8" s="267">
        <v>862.7</v>
      </c>
      <c r="C8" s="267">
        <v>192.8</v>
      </c>
      <c r="D8" s="267">
        <v>171.6</v>
      </c>
      <c r="F8" s="358">
        <f>A8</f>
        <v>2011</v>
      </c>
      <c r="G8" s="269">
        <f>B8/B7-1</f>
        <v>1.1727453969743173E-2</v>
      </c>
      <c r="H8" s="269">
        <f>C8/C7-1</f>
        <v>3.6439354502864063E-3</v>
      </c>
      <c r="I8" s="269">
        <f>D8/D7-1</f>
        <v>1.0600706713780772E-2</v>
      </c>
      <c r="J8" s="7"/>
      <c r="K8" s="358">
        <f>F8</f>
        <v>2011</v>
      </c>
      <c r="L8" s="359">
        <f t="shared" ref="L8:L21" si="0">C8/$B8</f>
        <v>0.22348440941231018</v>
      </c>
      <c r="M8" s="359">
        <f t="shared" ref="M8:M21" si="1">D8/$B8</f>
        <v>0.19891039758896487</v>
      </c>
    </row>
    <row r="9" spans="1:13" ht="13.5" customHeight="1">
      <c r="A9" s="5">
        <v>2012</v>
      </c>
      <c r="B9" s="85">
        <v>858</v>
      </c>
      <c r="C9" s="85">
        <v>188.6</v>
      </c>
      <c r="D9" s="85">
        <v>167.9</v>
      </c>
      <c r="F9" s="5">
        <f t="shared" ref="F9:F20" si="2">A9</f>
        <v>2012</v>
      </c>
      <c r="G9" s="75">
        <f t="shared" ref="G9:G20" si="3">B9/B8-1</f>
        <v>-5.4480120551756439E-3</v>
      </c>
      <c r="H9" s="75">
        <f t="shared" ref="H9:H21" si="4">C9/C8-1</f>
        <v>-2.1784232365145262E-2</v>
      </c>
      <c r="I9" s="75">
        <f t="shared" ref="I9:I21" si="5">D9/D8-1</f>
        <v>-2.1561771561771526E-2</v>
      </c>
      <c r="J9" s="7"/>
      <c r="K9" s="5">
        <f t="shared" ref="K9:K20" si="6">F9</f>
        <v>2012</v>
      </c>
      <c r="L9" s="68">
        <f t="shared" si="0"/>
        <v>0.21981351981351982</v>
      </c>
      <c r="M9" s="68">
        <f t="shared" si="1"/>
        <v>0.19568764568764568</v>
      </c>
    </row>
    <row r="10" spans="1:13" ht="13.5" customHeight="1">
      <c r="A10" s="358">
        <v>2013</v>
      </c>
      <c r="B10" s="267">
        <v>872.6</v>
      </c>
      <c r="C10" s="267">
        <v>189.2</v>
      </c>
      <c r="D10" s="267">
        <v>168.2</v>
      </c>
      <c r="F10" s="358">
        <f t="shared" si="2"/>
        <v>2013</v>
      </c>
      <c r="G10" s="269">
        <f t="shared" si="3"/>
        <v>1.7016317016317117E-2</v>
      </c>
      <c r="H10" s="269">
        <f t="shared" si="4"/>
        <v>3.1813361611876534E-3</v>
      </c>
      <c r="I10" s="269">
        <f t="shared" si="5"/>
        <v>1.7867778439546456E-3</v>
      </c>
      <c r="J10" s="7"/>
      <c r="K10" s="358">
        <f t="shared" si="6"/>
        <v>2013</v>
      </c>
      <c r="L10" s="359">
        <f t="shared" si="0"/>
        <v>0.21682328672931467</v>
      </c>
      <c r="M10" s="359">
        <f t="shared" si="1"/>
        <v>0.19275727710291082</v>
      </c>
    </row>
    <row r="11" spans="1:13" ht="13.5" customHeight="1">
      <c r="A11" s="5">
        <v>2014</v>
      </c>
      <c r="B11" s="85">
        <v>892.3</v>
      </c>
      <c r="C11" s="85">
        <v>193.4</v>
      </c>
      <c r="D11" s="85">
        <v>171.3</v>
      </c>
      <c r="F11" s="5">
        <f t="shared" si="2"/>
        <v>2014</v>
      </c>
      <c r="G11" s="75">
        <f t="shared" si="3"/>
        <v>2.2576209030483518E-2</v>
      </c>
      <c r="H11" s="75">
        <f t="shared" si="4"/>
        <v>2.2198731501057223E-2</v>
      </c>
      <c r="I11" s="75">
        <f t="shared" si="5"/>
        <v>1.843043995243776E-2</v>
      </c>
      <c r="J11" s="7"/>
      <c r="K11" s="5">
        <f t="shared" si="6"/>
        <v>2014</v>
      </c>
      <c r="L11" s="68">
        <f t="shared" si="0"/>
        <v>0.21674324778661888</v>
      </c>
      <c r="M11" s="68">
        <f t="shared" si="1"/>
        <v>0.19197579289476635</v>
      </c>
    </row>
    <row r="12" spans="1:13" ht="13.5" customHeight="1">
      <c r="A12" s="358">
        <v>2015</v>
      </c>
      <c r="B12" s="267">
        <v>923.6</v>
      </c>
      <c r="C12" s="267">
        <v>198.3</v>
      </c>
      <c r="D12" s="267">
        <v>176.5</v>
      </c>
      <c r="F12" s="358">
        <f t="shared" si="2"/>
        <v>2015</v>
      </c>
      <c r="G12" s="269">
        <f t="shared" si="3"/>
        <v>3.5077888602488061E-2</v>
      </c>
      <c r="H12" s="269">
        <f t="shared" si="4"/>
        <v>2.5336091003102412E-2</v>
      </c>
      <c r="I12" s="269">
        <f t="shared" si="5"/>
        <v>3.0356100408639675E-2</v>
      </c>
      <c r="J12" s="7"/>
      <c r="K12" s="358">
        <f t="shared" si="6"/>
        <v>2015</v>
      </c>
      <c r="L12" s="359">
        <f t="shared" si="0"/>
        <v>0.21470333477695974</v>
      </c>
      <c r="M12" s="359">
        <f t="shared" si="1"/>
        <v>0.19110004330879168</v>
      </c>
    </row>
    <row r="13" spans="1:13" ht="13.5" customHeight="1">
      <c r="A13" s="5">
        <v>2016</v>
      </c>
      <c r="B13" s="85">
        <v>931.4</v>
      </c>
      <c r="C13" s="85">
        <v>198.2</v>
      </c>
      <c r="D13" s="85">
        <v>176.6</v>
      </c>
      <c r="F13" s="5">
        <f t="shared" si="2"/>
        <v>2016</v>
      </c>
      <c r="G13" s="75">
        <f t="shared" si="3"/>
        <v>8.4452143785187506E-3</v>
      </c>
      <c r="H13" s="75">
        <f t="shared" si="4"/>
        <v>-5.0428643469502266E-4</v>
      </c>
      <c r="I13" s="75">
        <f t="shared" si="5"/>
        <v>5.6657223796041656E-4</v>
      </c>
      <c r="J13" s="7"/>
      <c r="K13" s="5">
        <f t="shared" si="6"/>
        <v>2016</v>
      </c>
      <c r="L13" s="68">
        <f t="shared" si="0"/>
        <v>0.21279793858707322</v>
      </c>
      <c r="M13" s="68">
        <f t="shared" si="1"/>
        <v>0.18960704316083316</v>
      </c>
    </row>
    <row r="14" spans="1:13" ht="13.5" customHeight="1">
      <c r="A14" s="358">
        <v>2017</v>
      </c>
      <c r="B14" s="267">
        <v>944.8</v>
      </c>
      <c r="C14" s="267">
        <v>201.4</v>
      </c>
      <c r="D14" s="267">
        <v>179</v>
      </c>
      <c r="F14" s="358">
        <f t="shared" si="2"/>
        <v>2017</v>
      </c>
      <c r="G14" s="269">
        <f t="shared" si="3"/>
        <v>1.438694438479704E-2</v>
      </c>
      <c r="H14" s="269">
        <f t="shared" si="4"/>
        <v>1.6145307769929396E-2</v>
      </c>
      <c r="I14" s="269">
        <f t="shared" si="5"/>
        <v>1.3590033975084959E-2</v>
      </c>
      <c r="J14" s="7"/>
      <c r="K14" s="358">
        <f t="shared" si="6"/>
        <v>2017</v>
      </c>
      <c r="L14" s="359">
        <f t="shared" si="0"/>
        <v>0.21316680779000849</v>
      </c>
      <c r="M14" s="359">
        <f t="shared" si="1"/>
        <v>0.18945808636748518</v>
      </c>
    </row>
    <row r="15" spans="1:13" ht="13.5" customHeight="1">
      <c r="A15" s="5">
        <v>2018</v>
      </c>
      <c r="B15" s="85">
        <v>962.2</v>
      </c>
      <c r="C15" s="85">
        <v>202.7</v>
      </c>
      <c r="D15" s="85">
        <v>182.6</v>
      </c>
      <c r="F15" s="5">
        <f t="shared" si="2"/>
        <v>2018</v>
      </c>
      <c r="G15" s="75">
        <f t="shared" si="3"/>
        <v>1.8416596104995797E-2</v>
      </c>
      <c r="H15" s="75">
        <f t="shared" si="4"/>
        <v>6.4548162859978664E-3</v>
      </c>
      <c r="I15" s="75">
        <f t="shared" si="5"/>
        <v>2.0111731843575287E-2</v>
      </c>
      <c r="J15" s="7"/>
      <c r="K15" s="5">
        <f t="shared" si="6"/>
        <v>2018</v>
      </c>
      <c r="L15" s="68">
        <f t="shared" si="0"/>
        <v>0.21066306381209726</v>
      </c>
      <c r="M15" s="68">
        <f t="shared" si="1"/>
        <v>0.18977343587611722</v>
      </c>
    </row>
    <row r="16" spans="1:13" ht="13.5" customHeight="1">
      <c r="A16" s="358">
        <v>2019</v>
      </c>
      <c r="B16" s="267">
        <v>967.3</v>
      </c>
      <c r="C16" s="267">
        <v>203.6</v>
      </c>
      <c r="D16" s="267">
        <v>183.3</v>
      </c>
      <c r="F16" s="358">
        <f t="shared" si="2"/>
        <v>2019</v>
      </c>
      <c r="G16" s="269">
        <f t="shared" si="3"/>
        <v>5.300353356890275E-3</v>
      </c>
      <c r="H16" s="269">
        <f t="shared" si="4"/>
        <v>4.4400592007893813E-3</v>
      </c>
      <c r="I16" s="269">
        <f t="shared" si="5"/>
        <v>3.8335158817086601E-3</v>
      </c>
      <c r="J16" s="7"/>
      <c r="K16" s="358">
        <f t="shared" si="6"/>
        <v>2019</v>
      </c>
      <c r="L16" s="359">
        <f t="shared" si="0"/>
        <v>0.21048278713946036</v>
      </c>
      <c r="M16" s="359">
        <f t="shared" si="1"/>
        <v>0.18949653675178332</v>
      </c>
    </row>
    <row r="17" spans="1:13" ht="13.5" customHeight="1">
      <c r="A17" s="5">
        <v>2020</v>
      </c>
      <c r="B17" s="85">
        <v>972.3</v>
      </c>
      <c r="C17" s="85">
        <v>199.5</v>
      </c>
      <c r="D17" s="85">
        <v>179.8</v>
      </c>
      <c r="F17" s="5">
        <f t="shared" si="2"/>
        <v>2020</v>
      </c>
      <c r="G17" s="75">
        <f t="shared" si="3"/>
        <v>5.1690271890829642E-3</v>
      </c>
      <c r="H17" s="75">
        <f t="shared" si="4"/>
        <v>-2.0137524557956699E-2</v>
      </c>
      <c r="I17" s="75">
        <f t="shared" si="5"/>
        <v>-1.9094380796508492E-2</v>
      </c>
      <c r="J17" s="7"/>
      <c r="K17" s="5">
        <f t="shared" si="6"/>
        <v>2020</v>
      </c>
      <c r="L17" s="68">
        <f t="shared" si="0"/>
        <v>0.20518358531317496</v>
      </c>
      <c r="M17" s="68">
        <f t="shared" si="1"/>
        <v>0.18492234906921734</v>
      </c>
    </row>
    <row r="18" spans="1:13" ht="13.5" customHeight="1">
      <c r="A18" s="358">
        <v>2021</v>
      </c>
      <c r="B18" s="267">
        <v>1029.8</v>
      </c>
      <c r="C18" s="267">
        <v>203.8</v>
      </c>
      <c r="D18" s="267">
        <v>183.3</v>
      </c>
      <c r="F18" s="358">
        <f t="shared" si="2"/>
        <v>2021</v>
      </c>
      <c r="G18" s="269">
        <f t="shared" si="3"/>
        <v>5.9138126092769694E-2</v>
      </c>
      <c r="H18" s="269">
        <f t="shared" si="4"/>
        <v>2.1553884711779547E-2</v>
      </c>
      <c r="I18" s="269">
        <f t="shared" si="5"/>
        <v>1.9466073414905471E-2</v>
      </c>
      <c r="J18" s="7"/>
      <c r="K18" s="358">
        <f t="shared" si="6"/>
        <v>2021</v>
      </c>
      <c r="L18" s="359">
        <f t="shared" si="0"/>
        <v>0.19790250534084289</v>
      </c>
      <c r="M18" s="359">
        <f t="shared" si="1"/>
        <v>0.17799572732569433</v>
      </c>
    </row>
    <row r="19" spans="1:13" ht="13.5" customHeight="1">
      <c r="A19" s="5">
        <v>2022</v>
      </c>
      <c r="B19" s="85">
        <v>1085.9000000000001</v>
      </c>
      <c r="C19" s="85">
        <v>216.2</v>
      </c>
      <c r="D19" s="85">
        <v>195.7</v>
      </c>
      <c r="F19" s="5">
        <f t="shared" si="2"/>
        <v>2022</v>
      </c>
      <c r="G19" s="75">
        <f t="shared" si="3"/>
        <v>5.447659739755295E-2</v>
      </c>
      <c r="H19" s="75">
        <f t="shared" si="4"/>
        <v>6.0843964671246198E-2</v>
      </c>
      <c r="I19" s="75">
        <f t="shared" si="5"/>
        <v>6.7648663393344188E-2</v>
      </c>
      <c r="J19" s="7"/>
      <c r="K19" s="5">
        <f t="shared" si="6"/>
        <v>2022</v>
      </c>
      <c r="L19" s="68">
        <f t="shared" si="0"/>
        <v>0.19909752279215395</v>
      </c>
      <c r="M19" s="68">
        <f t="shared" si="1"/>
        <v>0.18021917303619114</v>
      </c>
    </row>
    <row r="20" spans="1:13" ht="13.5" customHeight="1">
      <c r="A20" s="358">
        <v>2023</v>
      </c>
      <c r="B20" s="267">
        <v>1117.9000000000001</v>
      </c>
      <c r="C20" s="267">
        <v>220.4</v>
      </c>
      <c r="D20" s="267">
        <v>198.4</v>
      </c>
      <c r="F20" s="358">
        <f t="shared" si="2"/>
        <v>2023</v>
      </c>
      <c r="G20" s="269">
        <f t="shared" si="3"/>
        <v>2.9468643521502802E-2</v>
      </c>
      <c r="H20" s="269">
        <f t="shared" si="4"/>
        <v>1.9426456984273921E-2</v>
      </c>
      <c r="I20" s="269">
        <f t="shared" si="5"/>
        <v>1.3796627491057922E-2</v>
      </c>
      <c r="J20" s="7"/>
      <c r="K20" s="358">
        <f t="shared" si="6"/>
        <v>2023</v>
      </c>
      <c r="L20" s="359">
        <f t="shared" si="0"/>
        <v>0.19715538062438501</v>
      </c>
      <c r="M20" s="359">
        <f t="shared" si="1"/>
        <v>0.17747562393774038</v>
      </c>
    </row>
    <row r="21" spans="1:13" ht="13.5" customHeight="1">
      <c r="A21" s="92">
        <v>2024</v>
      </c>
      <c r="B21" s="91">
        <v>1135.5</v>
      </c>
      <c r="C21" s="91">
        <v>226.9</v>
      </c>
      <c r="D21" s="91">
        <v>204.1</v>
      </c>
      <c r="F21" s="92">
        <f>A21</f>
        <v>2024</v>
      </c>
      <c r="G21" s="74">
        <f>B21/B20-1</f>
        <v>1.5743805349315521E-2</v>
      </c>
      <c r="H21" s="74">
        <f t="shared" si="4"/>
        <v>2.9491833030852899E-2</v>
      </c>
      <c r="I21" s="74">
        <f t="shared" si="5"/>
        <v>2.8729838709677269E-2</v>
      </c>
      <c r="J21" s="7"/>
      <c r="K21" s="92">
        <f>F21</f>
        <v>2024</v>
      </c>
      <c r="L21" s="74">
        <f t="shared" si="0"/>
        <v>0.19982386613826508</v>
      </c>
      <c r="M21" s="74">
        <f t="shared" si="1"/>
        <v>0.17974460590048436</v>
      </c>
    </row>
    <row r="22" spans="1:13" ht="13.5" customHeight="1">
      <c r="A22" s="13"/>
      <c r="B22" s="70"/>
      <c r="C22" s="120"/>
      <c r="D22" s="120"/>
      <c r="J22" s="7"/>
    </row>
    <row r="23" spans="1:13" ht="13.5" customHeight="1">
      <c r="A23" s="264" t="s">
        <v>88</v>
      </c>
      <c r="B23" s="262">
        <f>AVERAGE(B$7:B$21)</f>
        <v>960.59999999999991</v>
      </c>
      <c r="C23" s="262">
        <f>AVERAGE(C$7:C$21)</f>
        <v>201.8066666666667</v>
      </c>
      <c r="D23" s="262">
        <f>AVERAGE(D$7:D$21)</f>
        <v>180.53999999999996</v>
      </c>
      <c r="J23" s="7"/>
      <c r="K23" s="264" t="s">
        <v>88</v>
      </c>
      <c r="L23" s="354">
        <f>AVERAGE(L7:L21)</f>
        <v>0.21087504312099672</v>
      </c>
      <c r="M23" s="354">
        <f>AVERAGE(M7:M21)</f>
        <v>0.18855039376099103</v>
      </c>
    </row>
    <row r="24" spans="1:13" ht="13.5" customHeight="1">
      <c r="A24" s="264" t="s">
        <v>109</v>
      </c>
      <c r="B24" s="354">
        <f>B21/B20-1</f>
        <v>1.5743805349315521E-2</v>
      </c>
      <c r="C24" s="354">
        <f>C21/C20-1</f>
        <v>2.9491833030852899E-2</v>
      </c>
      <c r="D24" s="354">
        <f>D21/D20-1</f>
        <v>2.8729838709677269E-2</v>
      </c>
      <c r="J24" s="7"/>
      <c r="K24" s="264" t="s">
        <v>104</v>
      </c>
      <c r="L24" s="354">
        <f>L21-L20</f>
        <v>2.6684855138800756E-3</v>
      </c>
      <c r="M24" s="354">
        <f>M21-M20</f>
        <v>2.2689819627439711E-3</v>
      </c>
    </row>
    <row r="25" spans="1:13" ht="13.5" customHeight="1">
      <c r="A25" s="265" t="s">
        <v>402</v>
      </c>
      <c r="B25" s="263">
        <f>((B21/B16)^(1/5))-1</f>
        <v>3.2583521702434171E-2</v>
      </c>
      <c r="C25" s="263">
        <f>((C21/C16)^(1/5))-1</f>
        <v>2.1906930330469754E-2</v>
      </c>
      <c r="D25" s="263">
        <f>((D21/D16)^(1/5))-1</f>
        <v>2.1729912114063721E-2</v>
      </c>
    </row>
    <row r="26" spans="1:13" ht="13.5" customHeight="1">
      <c r="A26" s="265" t="s">
        <v>403</v>
      </c>
      <c r="B26" s="263">
        <f>((B21/B11)^(1/10))-1</f>
        <v>2.4395411641458864E-2</v>
      </c>
      <c r="C26" s="263">
        <f>((C21/C11)^(1/10))-1</f>
        <v>1.6103161464887883E-2</v>
      </c>
      <c r="D26" s="263">
        <f>((D21/D11)^(1/10))-1</f>
        <v>1.7673730685887845E-2</v>
      </c>
    </row>
    <row r="27" spans="1:13" ht="13.5" customHeight="1">
      <c r="A27" s="1"/>
      <c r="B27" s="121"/>
      <c r="C27" s="122"/>
      <c r="D27" s="123"/>
      <c r="F27" s="13"/>
      <c r="G27" s="19"/>
      <c r="H27" s="19"/>
      <c r="I27" s="19"/>
    </row>
    <row r="28" spans="1:13" s="127" customFormat="1" ht="11.25">
      <c r="A28" s="117" t="s">
        <v>54</v>
      </c>
      <c r="B28" s="117"/>
      <c r="C28" s="117"/>
      <c r="D28" s="117"/>
      <c r="F28" s="136"/>
      <c r="G28" s="191"/>
      <c r="H28" s="191"/>
      <c r="I28" s="191"/>
    </row>
    <row r="29" spans="1:13" s="127" customFormat="1" ht="11.25" customHeight="1">
      <c r="A29" s="397" t="s">
        <v>331</v>
      </c>
      <c r="B29" s="397"/>
      <c r="C29" s="397"/>
      <c r="D29" s="397"/>
      <c r="E29" s="397"/>
      <c r="F29" s="397"/>
      <c r="G29" s="397"/>
      <c r="H29" s="397"/>
      <c r="I29" s="397"/>
      <c r="J29" s="397"/>
      <c r="K29" s="397"/>
      <c r="L29" s="397"/>
      <c r="M29" s="397"/>
    </row>
    <row r="30" spans="1:13" s="127" customFormat="1" ht="11.25">
      <c r="A30" s="397"/>
      <c r="B30" s="397"/>
      <c r="C30" s="397"/>
      <c r="D30" s="397"/>
      <c r="E30" s="397"/>
      <c r="F30" s="397"/>
      <c r="G30" s="397"/>
      <c r="H30" s="397"/>
      <c r="I30" s="397"/>
      <c r="J30" s="397"/>
      <c r="K30" s="397"/>
      <c r="L30" s="397"/>
      <c r="M30" s="397"/>
    </row>
    <row r="31" spans="1:13" ht="13.5" customHeight="1">
      <c r="A31" s="124"/>
      <c r="B31" s="121"/>
      <c r="C31" s="122"/>
      <c r="D31" s="123"/>
    </row>
    <row r="32" spans="1:13" ht="13.5" customHeight="1">
      <c r="A32" s="124"/>
      <c r="B32" s="121"/>
      <c r="C32" s="122"/>
      <c r="D32" s="123"/>
    </row>
    <row r="33" spans="1:4" ht="13.5" customHeight="1">
      <c r="A33" s="124"/>
      <c r="B33" s="121"/>
      <c r="C33" s="122"/>
      <c r="D33" s="123"/>
    </row>
    <row r="34" spans="1:4" ht="13.5" customHeight="1">
      <c r="A34" s="124"/>
      <c r="B34" s="121"/>
      <c r="C34" s="122"/>
      <c r="D34" s="123"/>
    </row>
    <row r="39" spans="1:4" ht="13.5" customHeight="1">
      <c r="A39" s="1"/>
      <c r="B39" s="5"/>
    </row>
    <row r="40" spans="1:4" ht="13.5" customHeight="1">
      <c r="A40" s="1"/>
      <c r="B40" s="5"/>
    </row>
    <row r="41" spans="1:4" ht="13.5" customHeight="1">
      <c r="A41" s="1"/>
      <c r="B41" s="5"/>
    </row>
    <row r="42" spans="1:4" ht="13.5" customHeight="1">
      <c r="A42" s="1"/>
      <c r="B42" s="5"/>
    </row>
    <row r="43" spans="1:4" ht="13.5" customHeight="1">
      <c r="A43" s="1"/>
      <c r="B43" s="5"/>
    </row>
    <row r="56" spans="1:2" ht="13.5" customHeight="1">
      <c r="A56" s="1"/>
      <c r="B56" s="5"/>
    </row>
  </sheetData>
  <mergeCells count="1">
    <mergeCell ref="A29:M30"/>
  </mergeCells>
  <hyperlinks>
    <hyperlink ref="A1" location="Contents!B21" display="Return to the Table of Contents" xr:uid="{FF4250BA-2889-4BA1-808D-6DDEA68481D1}"/>
  </hyperlinks>
  <pageMargins left="0.7" right="0.7" top="0.75" bottom="0.75" header="0.3" footer="0.3"/>
  <pageSetup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16FAC-1541-44B8-818C-0A2A18DB99AA}">
  <dimension ref="A1:K42"/>
  <sheetViews>
    <sheetView showGridLines="0" workbookViewId="0"/>
  </sheetViews>
  <sheetFormatPr defaultColWidth="9" defaultRowHeight="12.75"/>
  <cols>
    <col min="1" max="16384" width="9" style="35"/>
  </cols>
  <sheetData>
    <row r="1" spans="1:1">
      <c r="A1" s="174" t="s">
        <v>48</v>
      </c>
    </row>
    <row r="2" spans="1:1">
      <c r="A2" s="174"/>
    </row>
    <row r="3" spans="1:1" s="34" customFormat="1">
      <c r="A3" s="3" t="s">
        <v>330</v>
      </c>
    </row>
    <row r="19" spans="1:11" s="129" customFormat="1" ht="11.25"/>
    <row r="20" spans="1:11" s="129" customFormat="1" ht="11.25"/>
    <row r="21" spans="1:11" s="129" customFormat="1" ht="11.25" customHeight="1"/>
    <row r="22" spans="1:11" s="129" customFormat="1" ht="11.25"/>
    <row r="23" spans="1:11" s="117" customFormat="1" ht="11.25" customHeight="1"/>
    <row r="24" spans="1:11" s="117" customFormat="1" ht="11.25" customHeight="1">
      <c r="A24" s="71" t="s">
        <v>72</v>
      </c>
    </row>
    <row r="25" spans="1:11" s="117" customFormat="1" ht="11.25" customHeight="1">
      <c r="A25" s="117" t="s">
        <v>244</v>
      </c>
    </row>
    <row r="26" spans="1:11" s="129" customFormat="1" ht="11.25" customHeight="1"/>
    <row r="27" spans="1:11" s="129" customFormat="1" ht="11.25" customHeight="1"/>
    <row r="28" spans="1:11" s="129" customFormat="1" ht="11.25" customHeight="1"/>
    <row r="32" spans="1:11">
      <c r="A32" s="402"/>
      <c r="B32" s="402"/>
      <c r="C32" s="402"/>
      <c r="D32" s="402"/>
      <c r="F32" s="100"/>
      <c r="G32" s="1"/>
      <c r="H32" s="1"/>
      <c r="I32" s="1"/>
      <c r="J32" s="1"/>
      <c r="K32" s="1"/>
    </row>
    <row r="33" spans="1:11">
      <c r="A33" s="47"/>
      <c r="B33" s="47"/>
      <c r="C33" s="47"/>
      <c r="D33" s="47"/>
      <c r="F33" s="100"/>
      <c r="G33" s="85"/>
      <c r="H33" s="85"/>
      <c r="I33" s="85"/>
      <c r="J33" s="85"/>
      <c r="K33" s="85"/>
    </row>
    <row r="34" spans="1:11">
      <c r="A34" s="47"/>
      <c r="B34" s="47"/>
      <c r="C34" s="47"/>
      <c r="D34" s="47"/>
      <c r="F34" s="100"/>
      <c r="G34" s="85"/>
      <c r="H34" s="85"/>
      <c r="I34" s="85"/>
      <c r="J34" s="85"/>
      <c r="K34" s="85"/>
    </row>
    <row r="35" spans="1:11">
      <c r="A35" s="47"/>
      <c r="B35" s="47"/>
      <c r="C35" s="47"/>
      <c r="D35" s="47"/>
      <c r="F35" s="100"/>
      <c r="G35" s="85"/>
      <c r="H35" s="85"/>
      <c r="I35" s="85"/>
      <c r="J35" s="85"/>
      <c r="K35" s="85"/>
    </row>
    <row r="36" spans="1:11">
      <c r="A36" s="47"/>
      <c r="B36" s="47"/>
      <c r="C36" s="47"/>
      <c r="D36" s="47"/>
      <c r="F36" s="100"/>
      <c r="G36" s="85"/>
      <c r="H36" s="85"/>
      <c r="I36" s="85"/>
      <c r="J36" s="85"/>
      <c r="K36" s="85"/>
    </row>
    <row r="37" spans="1:11">
      <c r="F37" s="100"/>
      <c r="G37" s="85"/>
      <c r="H37" s="85"/>
      <c r="I37" s="85"/>
      <c r="J37" s="85"/>
      <c r="K37" s="85"/>
    </row>
    <row r="38" spans="1:11">
      <c r="F38" s="100"/>
      <c r="G38" s="85"/>
      <c r="H38" s="85"/>
      <c r="I38" s="85"/>
      <c r="J38" s="85"/>
      <c r="K38" s="85"/>
    </row>
    <row r="39" spans="1:11">
      <c r="F39" s="100"/>
      <c r="G39" s="85"/>
      <c r="H39" s="85"/>
      <c r="I39" s="85"/>
      <c r="J39" s="85"/>
      <c r="K39" s="85"/>
    </row>
    <row r="40" spans="1:11">
      <c r="F40" s="100"/>
      <c r="G40" s="85"/>
      <c r="H40" s="85"/>
      <c r="I40" s="85"/>
      <c r="J40" s="85"/>
      <c r="K40" s="85"/>
    </row>
    <row r="41" spans="1:11">
      <c r="F41" s="100"/>
      <c r="G41" s="85"/>
      <c r="H41" s="85"/>
      <c r="I41" s="85"/>
      <c r="J41" s="85"/>
      <c r="K41" s="85"/>
    </row>
    <row r="42" spans="1:11">
      <c r="F42" s="100"/>
      <c r="G42" s="85"/>
      <c r="H42" s="85"/>
      <c r="I42" s="85"/>
      <c r="J42" s="85"/>
      <c r="K42" s="85"/>
    </row>
  </sheetData>
  <mergeCells count="1">
    <mergeCell ref="A32:D32"/>
  </mergeCells>
  <hyperlinks>
    <hyperlink ref="A1" location="Contents!B3" display="Return to the Table of Contents" xr:uid="{9752594D-3915-4231-A829-3BFE70F9CAE2}"/>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2</vt:i4>
      </vt:variant>
    </vt:vector>
  </HeadingPairs>
  <TitlesOfParts>
    <vt:vector size="60" baseType="lpstr">
      <vt:lpstr>Contents</vt:lpstr>
      <vt:lpstr>1-01</vt:lpstr>
      <vt:lpstr>1-08</vt:lpstr>
      <vt:lpstr>1-09</vt:lpstr>
      <vt:lpstr>1-10</vt:lpstr>
      <vt:lpstr>1-11</vt:lpstr>
      <vt:lpstr>1-12</vt:lpstr>
      <vt:lpstr>1-13</vt:lpstr>
      <vt:lpstr>1-14</vt:lpstr>
      <vt:lpstr>1-17</vt:lpstr>
      <vt:lpstr>1-18</vt:lpstr>
      <vt:lpstr>1-19</vt:lpstr>
      <vt:lpstr>1-20</vt:lpstr>
      <vt:lpstr>1-21</vt:lpstr>
      <vt:lpstr>1-22</vt:lpstr>
      <vt:lpstr>1-23</vt:lpstr>
      <vt:lpstr>1-24</vt:lpstr>
      <vt:lpstr>1-25</vt:lpstr>
      <vt:lpstr>1-26</vt:lpstr>
      <vt:lpstr>1-27</vt:lpstr>
      <vt:lpstr>1-28</vt:lpstr>
      <vt:lpstr>1-29</vt:lpstr>
      <vt:lpstr>2-01</vt:lpstr>
      <vt:lpstr>2-03</vt:lpstr>
      <vt:lpstr>2-05</vt:lpstr>
      <vt:lpstr>2-13</vt:lpstr>
      <vt:lpstr>2-14</vt:lpstr>
      <vt:lpstr>2-15</vt:lpstr>
      <vt:lpstr>2-17</vt:lpstr>
      <vt:lpstr>2-18</vt:lpstr>
      <vt:lpstr>2-19</vt:lpstr>
      <vt:lpstr>2-20</vt:lpstr>
      <vt:lpstr>2-21</vt:lpstr>
      <vt:lpstr>2-22</vt:lpstr>
      <vt:lpstr>2-23</vt:lpstr>
      <vt:lpstr>2-26</vt:lpstr>
      <vt:lpstr>3-01</vt:lpstr>
      <vt:lpstr>3-02</vt:lpstr>
      <vt:lpstr>3-03</vt:lpstr>
      <vt:lpstr>3-04</vt:lpstr>
      <vt:lpstr>3-05</vt:lpstr>
      <vt:lpstr>3-06</vt:lpstr>
      <vt:lpstr>3-07</vt:lpstr>
      <vt:lpstr>3-08</vt:lpstr>
      <vt:lpstr>4-01</vt:lpstr>
      <vt:lpstr>4-02</vt:lpstr>
      <vt:lpstr>4-03</vt:lpstr>
      <vt:lpstr>4-04</vt:lpstr>
      <vt:lpstr>4-05</vt:lpstr>
      <vt:lpstr>4-08</vt:lpstr>
      <vt:lpstr>4-09</vt:lpstr>
      <vt:lpstr>4-10</vt:lpstr>
      <vt:lpstr>5-01</vt:lpstr>
      <vt:lpstr>5-02</vt:lpstr>
      <vt:lpstr>5-03</vt:lpstr>
      <vt:lpstr>5-04</vt:lpstr>
      <vt:lpstr>5-05</vt:lpstr>
      <vt:lpstr>5-06</vt:lpstr>
      <vt:lpstr>'5-03'!_Toc462669811</vt:lpstr>
      <vt:lpstr>'2-20'!_Toc462744705</vt:lpstr>
    </vt:vector>
  </TitlesOfParts>
  <Compan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Billah, Niloy</dc:creator>
  <cp:lastModifiedBy>Fortunato, Christina</cp:lastModifiedBy>
  <cp:lastPrinted>2025-07-22T16:54:07Z</cp:lastPrinted>
  <dcterms:created xsi:type="dcterms:W3CDTF">2002-04-10T14:48:52Z</dcterms:created>
  <dcterms:modified xsi:type="dcterms:W3CDTF">2025-07-28T14:42:30Z</dcterms:modified>
</cp:coreProperties>
</file>