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ropbox\Work\Teaching\Spring2025\FINC462_662\Lectures\Lecture_05\ClassExercises\"/>
    </mc:Choice>
  </mc:AlternateContent>
  <xr:revisionPtr revIDLastSave="0" documentId="13_ncr:1_{FBD1A41D-13C9-4822-81D9-EC72A331123F}" xr6:coauthVersionLast="47" xr6:coauthVersionMax="47" xr10:uidLastSave="{00000000-0000-0000-0000-000000000000}"/>
  <bookViews>
    <workbookView xWindow="28620" yWindow="1200" windowWidth="19335" windowHeight="19590" activeTab="1" xr2:uid="{00000000-000D-0000-FFFF-FFFF00000000}"/>
    <workbookView xWindow="4290" yWindow="2010" windowWidth="19335" windowHeight="19590" xr2:uid="{362CB436-70FA-4D9E-89D7-815054C72F20}"/>
  </bookViews>
  <sheets>
    <sheet name="DiscountFactors" sheetId="6" r:id="rId1"/>
    <sheet name="Exercises" sheetId="7" r:id="rId2"/>
    <sheet name="Data" sheetId="4" state="hidden" r:id="rId3"/>
  </sheets>
  <definedNames>
    <definedName name="discounts">#REF!</definedName>
    <definedName name="HLPBRD_IB">#REF!</definedName>
    <definedName name="HLPBRD_IR">#REF!</definedName>
    <definedName name="HLPBRD_OBR">#REF!</definedName>
    <definedName name="maturities">#REF!</definedName>
    <definedName name="SortMaturity">#REF!</definedName>
    <definedName name="SortRange">#REF!</definedName>
    <definedName name="zer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7" l="1"/>
  <c r="F151" i="7"/>
  <c r="D154" i="7"/>
  <c r="D155" i="7"/>
  <c r="D156" i="7"/>
  <c r="D157" i="7"/>
  <c r="D178" i="7"/>
  <c r="D179" i="7"/>
  <c r="D180" i="7"/>
  <c r="D181" i="7"/>
  <c r="D202" i="7"/>
  <c r="D203" i="7"/>
  <c r="D204" i="7"/>
  <c r="D205" i="7"/>
  <c r="C151" i="7"/>
  <c r="C152" i="7" s="1"/>
  <c r="E147" i="7"/>
  <c r="D158" i="7" s="1"/>
  <c r="F150" i="7"/>
  <c r="D130" i="7"/>
  <c r="D131" i="7"/>
  <c r="D132" i="7"/>
  <c r="D133" i="7"/>
  <c r="D134" i="7"/>
  <c r="D135" i="7"/>
  <c r="D126" i="7"/>
  <c r="D116" i="7"/>
  <c r="D117" i="7"/>
  <c r="E110" i="7"/>
  <c r="D127" i="7" s="1"/>
  <c r="E109" i="7"/>
  <c r="D118" i="7" s="1"/>
  <c r="C116" i="7"/>
  <c r="C117" i="7" s="1"/>
  <c r="F115" i="7"/>
  <c r="D54" i="7"/>
  <c r="D55" i="7"/>
  <c r="D56" i="7"/>
  <c r="D78" i="7"/>
  <c r="D79" i="7"/>
  <c r="D80" i="7"/>
  <c r="C47" i="7"/>
  <c r="C48" i="7" s="1"/>
  <c r="F46" i="7"/>
  <c r="E43" i="7"/>
  <c r="D57" i="7" s="1"/>
  <c r="F30" i="7"/>
  <c r="F29" i="7"/>
  <c r="C30" i="7"/>
  <c r="C31" i="7" s="1"/>
  <c r="E26" i="7"/>
  <c r="D33" i="7" s="1"/>
  <c r="F31" i="7" l="1"/>
  <c r="C32" i="7"/>
  <c r="C153" i="7"/>
  <c r="F152" i="7"/>
  <c r="H151" i="7"/>
  <c r="D75" i="7"/>
  <c r="D152" i="7"/>
  <c r="D46" i="7"/>
  <c r="D174" i="7"/>
  <c r="D48" i="7"/>
  <c r="D194" i="7"/>
  <c r="D129" i="7"/>
  <c r="D217" i="7"/>
  <c r="D193" i="7"/>
  <c r="D169" i="7"/>
  <c r="D177" i="7"/>
  <c r="D173" i="7"/>
  <c r="D52" i="7"/>
  <c r="D200" i="7"/>
  <c r="D218" i="7"/>
  <c r="D47" i="7"/>
  <c r="D167" i="7"/>
  <c r="D77" i="7"/>
  <c r="D199" i="7"/>
  <c r="D197" i="7"/>
  <c r="D71" i="7"/>
  <c r="D94" i="7"/>
  <c r="D68" i="7"/>
  <c r="D91" i="7"/>
  <c r="D216" i="7"/>
  <c r="D66" i="7"/>
  <c r="D215" i="7"/>
  <c r="D213" i="7"/>
  <c r="D189" i="7"/>
  <c r="D29" i="7"/>
  <c r="H29" i="7" s="1"/>
  <c r="D87" i="7"/>
  <c r="D63" i="7"/>
  <c r="D123" i="7"/>
  <c r="D212" i="7"/>
  <c r="D188" i="7"/>
  <c r="D164" i="7"/>
  <c r="D76" i="7"/>
  <c r="D176" i="7"/>
  <c r="D72" i="7"/>
  <c r="D97" i="7"/>
  <c r="D92" i="7"/>
  <c r="D128" i="7"/>
  <c r="D168" i="7"/>
  <c r="D115" i="7"/>
  <c r="D191" i="7"/>
  <c r="D89" i="7"/>
  <c r="D214" i="7"/>
  <c r="D124" i="7"/>
  <c r="D165" i="7"/>
  <c r="D32" i="7"/>
  <c r="D86" i="7"/>
  <c r="D62" i="7"/>
  <c r="D122" i="7"/>
  <c r="D211" i="7"/>
  <c r="D187" i="7"/>
  <c r="D163" i="7"/>
  <c r="D53" i="7"/>
  <c r="H46" i="7"/>
  <c r="D150" i="7"/>
  <c r="H150" i="7" s="1"/>
  <c r="D49" i="7"/>
  <c r="H115" i="7"/>
  <c r="D195" i="7"/>
  <c r="D93" i="7"/>
  <c r="D136" i="7"/>
  <c r="D190" i="7"/>
  <c r="D88" i="7"/>
  <c r="D31" i="7"/>
  <c r="H31" i="7" s="1"/>
  <c r="D61" i="7"/>
  <c r="D121" i="7"/>
  <c r="D186" i="7"/>
  <c r="D162" i="7"/>
  <c r="D30" i="7"/>
  <c r="H30" i="7" s="1"/>
  <c r="D84" i="7"/>
  <c r="D60" i="7"/>
  <c r="D120" i="7"/>
  <c r="D209" i="7"/>
  <c r="D185" i="7"/>
  <c r="D161" i="7"/>
  <c r="D153" i="7"/>
  <c r="D51" i="7"/>
  <c r="D74" i="7"/>
  <c r="D175" i="7"/>
  <c r="D96" i="7"/>
  <c r="D171" i="7"/>
  <c r="D69" i="7"/>
  <c r="D170" i="7"/>
  <c r="D90" i="7"/>
  <c r="D166" i="7"/>
  <c r="D64" i="7"/>
  <c r="D85" i="7"/>
  <c r="D210" i="7"/>
  <c r="D83" i="7"/>
  <c r="D59" i="7"/>
  <c r="D119" i="7"/>
  <c r="D208" i="7"/>
  <c r="D184" i="7"/>
  <c r="D160" i="7"/>
  <c r="D50" i="7"/>
  <c r="D73" i="7"/>
  <c r="D198" i="7"/>
  <c r="D95" i="7"/>
  <c r="D196" i="7"/>
  <c r="D172" i="7"/>
  <c r="D70" i="7"/>
  <c r="D67" i="7"/>
  <c r="D192" i="7"/>
  <c r="D65" i="7"/>
  <c r="D125" i="7"/>
  <c r="D82" i="7"/>
  <c r="D58" i="7"/>
  <c r="D207" i="7"/>
  <c r="D183" i="7"/>
  <c r="D159" i="7"/>
  <c r="D201" i="7"/>
  <c r="D151" i="7"/>
  <c r="D81" i="7"/>
  <c r="D206" i="7"/>
  <c r="D182" i="7"/>
  <c r="C118" i="7"/>
  <c r="F117" i="7"/>
  <c r="H117" i="7" s="1"/>
  <c r="F116" i="7"/>
  <c r="H116" i="7" s="1"/>
  <c r="F48" i="7"/>
  <c r="C49" i="7"/>
  <c r="F47" i="7"/>
  <c r="H48" i="7" l="1"/>
  <c r="H47" i="7"/>
  <c r="H152" i="7"/>
  <c r="C154" i="7"/>
  <c r="F153" i="7"/>
  <c r="H153" i="7" s="1"/>
  <c r="C33" i="7"/>
  <c r="F33" i="7" s="1"/>
  <c r="H33" i="7" s="1"/>
  <c r="F32" i="7"/>
  <c r="H32" i="7" s="1"/>
  <c r="L28" i="7" s="1"/>
  <c r="C119" i="7"/>
  <c r="F118" i="7"/>
  <c r="H118" i="7" s="1"/>
  <c r="C50" i="7"/>
  <c r="F49" i="7"/>
  <c r="H49" i="7" s="1"/>
  <c r="F50" i="7" l="1"/>
  <c r="H50" i="7" s="1"/>
  <c r="C51" i="7"/>
  <c r="F119" i="7"/>
  <c r="H119" i="7" s="1"/>
  <c r="C120" i="7"/>
  <c r="C155" i="7"/>
  <c r="F154" i="7"/>
  <c r="H154" i="7" s="1"/>
  <c r="C121" i="7" l="1"/>
  <c r="F120" i="7"/>
  <c r="H120" i="7" s="1"/>
  <c r="C52" i="7"/>
  <c r="F51" i="7"/>
  <c r="H51" i="7" s="1"/>
  <c r="C156" i="7"/>
  <c r="F155" i="7"/>
  <c r="H155" i="7" s="1"/>
  <c r="C53" i="7" l="1"/>
  <c r="F52" i="7"/>
  <c r="H52" i="7" s="1"/>
  <c r="C157" i="7"/>
  <c r="F156" i="7"/>
  <c r="H156" i="7" s="1"/>
  <c r="C122" i="7"/>
  <c r="F121" i="7"/>
  <c r="H121" i="7" s="1"/>
  <c r="C158" i="7" l="1"/>
  <c r="F157" i="7"/>
  <c r="H157" i="7" s="1"/>
  <c r="C123" i="7"/>
  <c r="F122" i="7"/>
  <c r="H122" i="7" s="1"/>
  <c r="C54" i="7"/>
  <c r="F53" i="7"/>
  <c r="H53" i="7" s="1"/>
  <c r="C55" i="7" l="1"/>
  <c r="F54" i="7"/>
  <c r="H54" i="7" s="1"/>
  <c r="C124" i="7"/>
  <c r="F123" i="7"/>
  <c r="H123" i="7" s="1"/>
  <c r="C159" i="7"/>
  <c r="F158" i="7"/>
  <c r="H158" i="7" s="1"/>
  <c r="C125" i="7" l="1"/>
  <c r="F124" i="7"/>
  <c r="H124" i="7" s="1"/>
  <c r="C160" i="7"/>
  <c r="F159" i="7"/>
  <c r="H159" i="7" s="1"/>
  <c r="C56" i="7"/>
  <c r="F55" i="7"/>
  <c r="H55" i="7" s="1"/>
  <c r="C57" i="7" l="1"/>
  <c r="F56" i="7"/>
  <c r="H56" i="7" s="1"/>
  <c r="C161" i="7"/>
  <c r="F160" i="7"/>
  <c r="H160" i="7" s="1"/>
  <c r="C126" i="7"/>
  <c r="F125" i="7"/>
  <c r="H125" i="7" s="1"/>
  <c r="C58" i="7" l="1"/>
  <c r="F57" i="7"/>
  <c r="H57" i="7" s="1"/>
  <c r="C127" i="7"/>
  <c r="F126" i="7"/>
  <c r="H126" i="7" s="1"/>
  <c r="C162" i="7"/>
  <c r="F161" i="7"/>
  <c r="H161" i="7" s="1"/>
  <c r="C163" i="7" l="1"/>
  <c r="F162" i="7"/>
  <c r="H162" i="7" s="1"/>
  <c r="C128" i="7"/>
  <c r="F127" i="7"/>
  <c r="H127" i="7" s="1"/>
  <c r="C59" i="7"/>
  <c r="F58" i="7"/>
  <c r="H58" i="7" s="1"/>
  <c r="C60" i="7" l="1"/>
  <c r="F59" i="7"/>
  <c r="H59" i="7" s="1"/>
  <c r="C129" i="7"/>
  <c r="F128" i="7"/>
  <c r="H128" i="7" s="1"/>
  <c r="C164" i="7"/>
  <c r="F163" i="7"/>
  <c r="H163" i="7" s="1"/>
  <c r="C130" i="7" l="1"/>
  <c r="F129" i="7"/>
  <c r="H129" i="7" s="1"/>
  <c r="C165" i="7"/>
  <c r="F164" i="7"/>
  <c r="H164" i="7" s="1"/>
  <c r="C61" i="7"/>
  <c r="F60" i="7"/>
  <c r="H60" i="7" s="1"/>
  <c r="C166" i="7" l="1"/>
  <c r="F165" i="7"/>
  <c r="H165" i="7" s="1"/>
  <c r="C62" i="7"/>
  <c r="F61" i="7"/>
  <c r="H61" i="7" s="1"/>
  <c r="C131" i="7"/>
  <c r="F130" i="7"/>
  <c r="H130" i="7" s="1"/>
  <c r="C63" i="7" l="1"/>
  <c r="F62" i="7"/>
  <c r="H62" i="7" s="1"/>
  <c r="C132" i="7"/>
  <c r="F131" i="7"/>
  <c r="H131" i="7" s="1"/>
  <c r="C167" i="7"/>
  <c r="F166" i="7"/>
  <c r="H166" i="7" s="1"/>
  <c r="C168" i="7" l="1"/>
  <c r="F167" i="7"/>
  <c r="H167" i="7" s="1"/>
  <c r="C133" i="7"/>
  <c r="F132" i="7"/>
  <c r="H132" i="7" s="1"/>
  <c r="C64" i="7"/>
  <c r="F63" i="7"/>
  <c r="H63" i="7" s="1"/>
  <c r="C65" i="7" l="1"/>
  <c r="F64" i="7"/>
  <c r="H64" i="7" s="1"/>
  <c r="F133" i="7"/>
  <c r="H133" i="7" s="1"/>
  <c r="C134" i="7"/>
  <c r="C169" i="7"/>
  <c r="F168" i="7"/>
  <c r="H168" i="7" s="1"/>
  <c r="C170" i="7" l="1"/>
  <c r="F169" i="7"/>
  <c r="H169" i="7" s="1"/>
  <c r="F134" i="7"/>
  <c r="H134" i="7" s="1"/>
  <c r="C135" i="7"/>
  <c r="C66" i="7"/>
  <c r="F65" i="7"/>
  <c r="H65" i="7" s="1"/>
  <c r="C67" i="7" l="1"/>
  <c r="F66" i="7"/>
  <c r="H66" i="7" s="1"/>
  <c r="F135" i="7"/>
  <c r="H135" i="7" s="1"/>
  <c r="C136" i="7"/>
  <c r="F136" i="7" s="1"/>
  <c r="H136" i="7" s="1"/>
  <c r="L114" i="7" s="1"/>
  <c r="C171" i="7"/>
  <c r="F170" i="7"/>
  <c r="H170" i="7" s="1"/>
  <c r="C172" i="7" l="1"/>
  <c r="F171" i="7"/>
  <c r="H171" i="7" s="1"/>
  <c r="C68" i="7"/>
  <c r="F67" i="7"/>
  <c r="H67" i="7" s="1"/>
  <c r="C69" i="7" l="1"/>
  <c r="F68" i="7"/>
  <c r="H68" i="7" s="1"/>
  <c r="C173" i="7"/>
  <c r="F172" i="7"/>
  <c r="H172" i="7" s="1"/>
  <c r="C174" i="7" l="1"/>
  <c r="F173" i="7"/>
  <c r="H173" i="7" s="1"/>
  <c r="C70" i="7"/>
  <c r="F69" i="7"/>
  <c r="H69" i="7" s="1"/>
  <c r="C71" i="7" l="1"/>
  <c r="F70" i="7"/>
  <c r="H70" i="7" s="1"/>
  <c r="C175" i="7"/>
  <c r="F174" i="7"/>
  <c r="H174" i="7" s="1"/>
  <c r="C176" i="7" l="1"/>
  <c r="F175" i="7"/>
  <c r="H175" i="7" s="1"/>
  <c r="C72" i="7"/>
  <c r="F71" i="7"/>
  <c r="H71" i="7" s="1"/>
  <c r="C73" i="7" l="1"/>
  <c r="F72" i="7"/>
  <c r="H72" i="7" s="1"/>
  <c r="C177" i="7"/>
  <c r="F176" i="7"/>
  <c r="H176" i="7" s="1"/>
  <c r="C178" i="7" l="1"/>
  <c r="F177" i="7"/>
  <c r="H177" i="7" s="1"/>
  <c r="C74" i="7"/>
  <c r="F73" i="7"/>
  <c r="H73" i="7" s="1"/>
  <c r="C75" i="7" l="1"/>
  <c r="F74" i="7"/>
  <c r="H74" i="7" s="1"/>
  <c r="C179" i="7"/>
  <c r="F178" i="7"/>
  <c r="H178" i="7" s="1"/>
  <c r="C180" i="7" l="1"/>
  <c r="F179" i="7"/>
  <c r="H179" i="7" s="1"/>
  <c r="C76" i="7"/>
  <c r="F75" i="7"/>
  <c r="H75" i="7" s="1"/>
  <c r="C77" i="7" l="1"/>
  <c r="F76" i="7"/>
  <c r="H76" i="7" s="1"/>
  <c r="C181" i="7"/>
  <c r="F180" i="7"/>
  <c r="H180" i="7" s="1"/>
  <c r="C182" i="7" l="1"/>
  <c r="F181" i="7"/>
  <c r="H181" i="7" s="1"/>
  <c r="C78" i="7"/>
  <c r="F77" i="7"/>
  <c r="H77" i="7" s="1"/>
  <c r="C79" i="7" l="1"/>
  <c r="F78" i="7"/>
  <c r="H78" i="7" s="1"/>
  <c r="C183" i="7"/>
  <c r="F182" i="7"/>
  <c r="H182" i="7" s="1"/>
  <c r="C184" i="7" l="1"/>
  <c r="F183" i="7"/>
  <c r="H183" i="7" s="1"/>
  <c r="C80" i="7"/>
  <c r="F79" i="7"/>
  <c r="H79" i="7" s="1"/>
  <c r="C81" i="7" l="1"/>
  <c r="F80" i="7"/>
  <c r="H80" i="7" s="1"/>
  <c r="C185" i="7"/>
  <c r="F184" i="7"/>
  <c r="H184" i="7" s="1"/>
  <c r="C186" i="7" l="1"/>
  <c r="F185" i="7"/>
  <c r="H185" i="7" s="1"/>
  <c r="C82" i="7"/>
  <c r="F81" i="7"/>
  <c r="H81" i="7" s="1"/>
  <c r="C83" i="7" l="1"/>
  <c r="F82" i="7"/>
  <c r="H82" i="7" s="1"/>
  <c r="C187" i="7"/>
  <c r="F186" i="7"/>
  <c r="H186" i="7" s="1"/>
  <c r="C188" i="7" l="1"/>
  <c r="F187" i="7"/>
  <c r="H187" i="7" s="1"/>
  <c r="C84" i="7"/>
  <c r="F83" i="7"/>
  <c r="H83" i="7" s="1"/>
  <c r="C85" i="7" l="1"/>
  <c r="F84" i="7"/>
  <c r="H84" i="7" s="1"/>
  <c r="C189" i="7"/>
  <c r="F188" i="7"/>
  <c r="H188" i="7" s="1"/>
  <c r="C190" i="7" l="1"/>
  <c r="F189" i="7"/>
  <c r="H189" i="7" s="1"/>
  <c r="C86" i="7"/>
  <c r="F85" i="7"/>
  <c r="H85" i="7" s="1"/>
  <c r="C87" i="7" l="1"/>
  <c r="F86" i="7"/>
  <c r="H86" i="7" s="1"/>
  <c r="C191" i="7"/>
  <c r="F190" i="7"/>
  <c r="H190" i="7" s="1"/>
  <c r="C192" i="7" l="1"/>
  <c r="F191" i="7"/>
  <c r="H191" i="7" s="1"/>
  <c r="C88" i="7"/>
  <c r="F87" i="7"/>
  <c r="H87" i="7" s="1"/>
  <c r="C89" i="7" l="1"/>
  <c r="F88" i="7"/>
  <c r="H88" i="7" s="1"/>
  <c r="C193" i="7"/>
  <c r="F192" i="7"/>
  <c r="H192" i="7" s="1"/>
  <c r="C194" i="7" l="1"/>
  <c r="F193" i="7"/>
  <c r="H193" i="7" s="1"/>
  <c r="C90" i="7"/>
  <c r="F89" i="7"/>
  <c r="H89" i="7" s="1"/>
  <c r="C91" i="7" l="1"/>
  <c r="F90" i="7"/>
  <c r="H90" i="7" s="1"/>
  <c r="C195" i="7"/>
  <c r="F194" i="7"/>
  <c r="H194" i="7" s="1"/>
  <c r="C196" i="7" l="1"/>
  <c r="F195" i="7"/>
  <c r="H195" i="7" s="1"/>
  <c r="C92" i="7"/>
  <c r="F91" i="7"/>
  <c r="H91" i="7" s="1"/>
  <c r="C93" i="7" l="1"/>
  <c r="F92" i="7"/>
  <c r="H92" i="7" s="1"/>
  <c r="C197" i="7"/>
  <c r="F196" i="7"/>
  <c r="H196" i="7" s="1"/>
  <c r="C198" i="7" l="1"/>
  <c r="F197" i="7"/>
  <c r="H197" i="7" s="1"/>
  <c r="C94" i="7"/>
  <c r="F93" i="7"/>
  <c r="H93" i="7" s="1"/>
  <c r="C95" i="7" l="1"/>
  <c r="F94" i="7"/>
  <c r="H94" i="7" s="1"/>
  <c r="C199" i="7"/>
  <c r="F198" i="7"/>
  <c r="H198" i="7" s="1"/>
  <c r="C200" i="7" l="1"/>
  <c r="F199" i="7"/>
  <c r="H199" i="7" s="1"/>
  <c r="C96" i="7"/>
  <c r="F95" i="7"/>
  <c r="H95" i="7" s="1"/>
  <c r="C97" i="7" l="1"/>
  <c r="F97" i="7" s="1"/>
  <c r="H97" i="7" s="1"/>
  <c r="F96" i="7"/>
  <c r="H96" i="7" s="1"/>
  <c r="C201" i="7"/>
  <c r="F200" i="7"/>
  <c r="H200" i="7" s="1"/>
  <c r="C202" i="7" l="1"/>
  <c r="F201" i="7"/>
  <c r="H201" i="7" s="1"/>
  <c r="L45" i="7"/>
  <c r="C203" i="7" l="1"/>
  <c r="F202" i="7"/>
  <c r="H202" i="7" s="1"/>
  <c r="C204" i="7" l="1"/>
  <c r="F203" i="7"/>
  <c r="H203" i="7" s="1"/>
  <c r="C205" i="7" l="1"/>
  <c r="F204" i="7"/>
  <c r="H204" i="7" s="1"/>
  <c r="F205" i="7" l="1"/>
  <c r="H205" i="7" s="1"/>
  <c r="C206" i="7"/>
  <c r="C207" i="7" l="1"/>
  <c r="F206" i="7"/>
  <c r="H206" i="7" s="1"/>
  <c r="C208" i="7" l="1"/>
  <c r="F207" i="7"/>
  <c r="H207" i="7" s="1"/>
  <c r="C209" i="7" l="1"/>
  <c r="F208" i="7"/>
  <c r="H208" i="7" s="1"/>
  <c r="C210" i="7" l="1"/>
  <c r="F209" i="7"/>
  <c r="H209" i="7" s="1"/>
  <c r="C211" i="7" l="1"/>
  <c r="F210" i="7"/>
  <c r="H210" i="7" s="1"/>
  <c r="C212" i="7" l="1"/>
  <c r="F211" i="7"/>
  <c r="H211" i="7" s="1"/>
  <c r="C213" i="7" l="1"/>
  <c r="F212" i="7"/>
  <c r="H212" i="7" s="1"/>
  <c r="F213" i="7" l="1"/>
  <c r="H213" i="7" s="1"/>
  <c r="C214" i="7"/>
  <c r="C215" i="7" l="1"/>
  <c r="F214" i="7"/>
  <c r="H214" i="7" s="1"/>
  <c r="C216" i="7" l="1"/>
  <c r="F215" i="7"/>
  <c r="H215" i="7" s="1"/>
  <c r="C217" i="7" l="1"/>
  <c r="F216" i="7"/>
  <c r="H216" i="7" s="1"/>
  <c r="F217" i="7" l="1"/>
  <c r="H217" i="7" s="1"/>
  <c r="C218" i="7"/>
  <c r="F218" i="7" s="1"/>
  <c r="H218" i="7" s="1"/>
  <c r="L149" i="7" s="1"/>
</calcChain>
</file>

<file path=xl/sharedStrings.xml><?xml version="1.0" encoding="utf-8"?>
<sst xmlns="http://schemas.openxmlformats.org/spreadsheetml/2006/main" count="624" uniqueCount="145">
  <si>
    <t>Currency</t>
  </si>
  <si>
    <t>Curve Id</t>
  </si>
  <si>
    <t>1D</t>
  </si>
  <si>
    <t>1W</t>
  </si>
  <si>
    <t>1M</t>
  </si>
  <si>
    <t>5Y</t>
  </si>
  <si>
    <t>7Y</t>
  </si>
  <si>
    <t>10Y</t>
  </si>
  <si>
    <t>15Y</t>
  </si>
  <si>
    <t>20Y</t>
  </si>
  <si>
    <t>30Y</t>
  </si>
  <si>
    <t>40Y</t>
  </si>
  <si>
    <t>50Y</t>
  </si>
  <si>
    <t>1I</t>
  </si>
  <si>
    <t>Max Point</t>
  </si>
  <si>
    <t>Num Swap Points</t>
  </si>
  <si>
    <t>Start Point</t>
  </si>
  <si>
    <t>Maturity Date</t>
  </si>
  <si>
    <t>Discount Factor</t>
  </si>
  <si>
    <t>End Date</t>
  </si>
  <si>
    <t>Frequency</t>
  </si>
  <si>
    <t>Schedule (Quick Interpolation)</t>
  </si>
  <si>
    <t>Start Term</t>
  </si>
  <si>
    <t>AED.12m</t>
  </si>
  <si>
    <t>AED.1m</t>
  </si>
  <si>
    <t>AED.3m</t>
  </si>
  <si>
    <t>AED.6m</t>
  </si>
  <si>
    <t>ARS.3m</t>
  </si>
  <si>
    <t>AUD.1m</t>
  </si>
  <si>
    <t>AUD.3m</t>
  </si>
  <si>
    <t>AUD.6m</t>
  </si>
  <si>
    <t>AUD.6m.3m6m</t>
  </si>
  <si>
    <t>BGN.3m</t>
  </si>
  <si>
    <t>BHD.3m</t>
  </si>
  <si>
    <t>BRL.Zero</t>
  </si>
  <si>
    <t>CAD.1m</t>
  </si>
  <si>
    <t>CAD.3m</t>
  </si>
  <si>
    <t>CAD.OIS</t>
  </si>
  <si>
    <t>CHF.1m</t>
  </si>
  <si>
    <t>CHF.3m</t>
  </si>
  <si>
    <t>CHF.6m</t>
  </si>
  <si>
    <t>CHF.OIS</t>
  </si>
  <si>
    <t>CLP.6m</t>
  </si>
  <si>
    <t>CNH.CCS.6m</t>
  </si>
  <si>
    <t>CNY.12m</t>
  </si>
  <si>
    <t>CNY.12m.depo</t>
  </si>
  <si>
    <t>CNY.3m</t>
  </si>
  <si>
    <t>CNY.3m.Shibor</t>
  </si>
  <si>
    <t>CNY.CCS.3m</t>
  </si>
  <si>
    <t>CNY.NDIRS.12m</t>
  </si>
  <si>
    <t>CNY.OIS</t>
  </si>
  <si>
    <t>COP.NDCCS.3m</t>
  </si>
  <si>
    <t>COP.OIS</t>
  </si>
  <si>
    <t>CZK.3m</t>
  </si>
  <si>
    <t>CZK.6m</t>
  </si>
  <si>
    <t>CZK.6m.3mFRA</t>
  </si>
  <si>
    <t>DKK.1m</t>
  </si>
  <si>
    <t>DKK.3m</t>
  </si>
  <si>
    <t>DKK.6m</t>
  </si>
  <si>
    <t>DKK.6m.6mFra</t>
  </si>
  <si>
    <t>DKK.OIS</t>
  </si>
  <si>
    <t>EUR.12m</t>
  </si>
  <si>
    <t>EUR.1m</t>
  </si>
  <si>
    <t>EUR.3m</t>
  </si>
  <si>
    <t>EUR.6m</t>
  </si>
  <si>
    <t>EUR.OIS</t>
  </si>
  <si>
    <t>GBP.12m</t>
  </si>
  <si>
    <t>GBP.1m</t>
  </si>
  <si>
    <t>GBP.3m</t>
  </si>
  <si>
    <t>GBP.6m</t>
  </si>
  <si>
    <t>GBP.OIS</t>
  </si>
  <si>
    <t>HKD.1m</t>
  </si>
  <si>
    <t>HKD.3m</t>
  </si>
  <si>
    <t>HKD.6m</t>
  </si>
  <si>
    <t>HKD.OIS</t>
  </si>
  <si>
    <t>HUF.3m</t>
  </si>
  <si>
    <t>HUF.6m</t>
  </si>
  <si>
    <t>HUF.6m.3mFRA</t>
  </si>
  <si>
    <t>IDR.1m</t>
  </si>
  <si>
    <t>IDR.3m</t>
  </si>
  <si>
    <t>IDR.6m</t>
  </si>
  <si>
    <t>ILS.3m</t>
  </si>
  <si>
    <t>INR.6m.Mifor</t>
  </si>
  <si>
    <t>INR.OIS</t>
  </si>
  <si>
    <t>ISK.3m</t>
  </si>
  <si>
    <t>JPY.1m</t>
  </si>
  <si>
    <t>JPY.3m</t>
  </si>
  <si>
    <t>JPY.6m</t>
  </si>
  <si>
    <t>JPY.OIS</t>
  </si>
  <si>
    <t>KRW.3m</t>
  </si>
  <si>
    <t>KWD.3m</t>
  </si>
  <si>
    <t>MXN.1m</t>
  </si>
  <si>
    <t>MYR.3m</t>
  </si>
  <si>
    <t>MYR.OIS</t>
  </si>
  <si>
    <t>NOK.3m</t>
  </si>
  <si>
    <t>NOK.6m</t>
  </si>
  <si>
    <t>NOK.6m.IMMFRA</t>
  </si>
  <si>
    <t>NZD.3m</t>
  </si>
  <si>
    <t>PHP.3m</t>
  </si>
  <si>
    <t>PKR.6m</t>
  </si>
  <si>
    <t>PLN.3m</t>
  </si>
  <si>
    <t>PLN.6m</t>
  </si>
  <si>
    <t>PLN.6m.3mFRA</t>
  </si>
  <si>
    <t>PLN.OIS</t>
  </si>
  <si>
    <t>RON.6m</t>
  </si>
  <si>
    <t>RUB.3m</t>
  </si>
  <si>
    <t>RUB.CCS.3m</t>
  </si>
  <si>
    <t>RUB.OIS</t>
  </si>
  <si>
    <t>SAR.12m</t>
  </si>
  <si>
    <t>SAR.1m</t>
  </si>
  <si>
    <t>SAR.3m</t>
  </si>
  <si>
    <t>SAR.6m</t>
  </si>
  <si>
    <t>SEK.1m</t>
  </si>
  <si>
    <t>SEK.3m</t>
  </si>
  <si>
    <t>SEK.6m</t>
  </si>
  <si>
    <t>SEK.OIS</t>
  </si>
  <si>
    <t>SGD.1m</t>
  </si>
  <si>
    <t>SGD.3m</t>
  </si>
  <si>
    <t>SGD.6m</t>
  </si>
  <si>
    <t>SGD.6m.Offshore</t>
  </si>
  <si>
    <t>THB.6m</t>
  </si>
  <si>
    <t>THB.6m.Bibor</t>
  </si>
  <si>
    <t>THB.6m.ND</t>
  </si>
  <si>
    <t>TRY.3m</t>
  </si>
  <si>
    <t>TWD.3m</t>
  </si>
  <si>
    <t>USD.12m</t>
  </si>
  <si>
    <t>USD.3m</t>
  </si>
  <si>
    <t>USD.Basis.3m.1m</t>
  </si>
  <si>
    <t>USD.Basis.3m.6m</t>
  </si>
  <si>
    <t>USD.OIS</t>
  </si>
  <si>
    <t>ZAR.3m</t>
  </si>
  <si>
    <t>Monthly</t>
  </si>
  <si>
    <t>Start Date</t>
  </si>
  <si>
    <t/>
  </si>
  <si>
    <t>Answer:</t>
  </si>
  <si>
    <t>We need the discount factor for the maturity date on March 15, 2029</t>
  </si>
  <si>
    <t>Price of 5-year zero</t>
  </si>
  <si>
    <t>We need to set up the cash flows</t>
  </si>
  <si>
    <t>Coupon Dates</t>
  </si>
  <si>
    <t>Coupon Cash Flow</t>
  </si>
  <si>
    <t>PV of Coupon Cash Flow</t>
  </si>
  <si>
    <t>Bond Price</t>
  </si>
  <si>
    <t>Discount Factors</t>
  </si>
  <si>
    <t>From Nov 15, 2029</t>
  </si>
  <si>
    <t>Through May 15,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</si>
</sst>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gradientFill>
        <stop position="0">
          <color rgb="FF1F497D"/>
        </stop>
        <stop position="0.5">
          <color rgb="FF4F81BD"/>
        </stop>
        <stop position="1">
          <color rgb="FF1F497D"/>
        </stop>
      </gradientFill>
    </fill>
    <fill>
      <gradientFill>
        <stop position="0">
          <color rgb="FFFCD5B4"/>
        </stop>
        <stop position="0.5">
          <color rgb="FFFDE9D9"/>
        </stop>
        <stop position="1">
          <color rgb="FFFCD5B4"/>
        </stop>
      </gradientFill>
    </fill>
    <fill>
      <gradientFill>
        <stop position="0">
          <color rgb="FFD9D9D9"/>
        </stop>
        <stop position="0.5">
          <color rgb="FFF2F2F2"/>
        </stop>
        <stop position="1">
          <color rgb="FFD9D9D9"/>
        </stop>
      </gradientFill>
    </fill>
    <fill>
      <gradientFill>
        <stop position="0">
          <color rgb="FFB8CCE4"/>
        </stop>
        <stop position="0.5">
          <color rgb="FFDCE6F1"/>
        </stop>
        <stop position="1">
          <color rgb="FFB8CCE4"/>
        </stop>
      </gradientFill>
    </fill>
    <fill>
      <gradientFill>
        <stop position="0">
          <color rgb="FF8DB4E2"/>
        </stop>
        <stop position="0.5">
          <color rgb="FFC5D9F1"/>
        </stop>
        <stop position="1">
          <color rgb="FF8DB4E2"/>
        </stop>
      </gradientFill>
    </fill>
    <fill>
      <gradientFill>
        <stop position="0">
          <color rgb="FFBFBFBF"/>
        </stop>
        <stop position="0.5">
          <color rgb="FFD9D9D9"/>
        </stop>
        <stop position="1">
          <color rgb="FFBFBFBF"/>
        </stop>
      </gradientFill>
    </fill>
    <fill>
      <gradientFill>
        <stop position="0">
          <color theme="9" tint="0.40000610370189521"/>
        </stop>
        <stop position="0.5">
          <color theme="9" tint="0.59999389629810485"/>
        </stop>
        <stop position="1">
          <color theme="9" tint="0.40000610370189521"/>
        </stop>
      </gradientFill>
    </fill>
  </fills>
  <borders count="2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/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3" fillId="0" borderId="0" xfId="0" applyFont="1"/>
    <xf numFmtId="0" fontId="6" fillId="2" borderId="6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top"/>
    </xf>
    <xf numFmtId="0" fontId="8" fillId="6" borderId="1" xfId="0" applyFont="1" applyFill="1" applyBorder="1" applyAlignment="1">
      <alignment vertical="top"/>
    </xf>
    <xf numFmtId="0" fontId="8" fillId="6" borderId="9" xfId="0" applyFont="1" applyFill="1" applyBorder="1" applyAlignment="1">
      <alignment vertical="top"/>
    </xf>
    <xf numFmtId="0" fontId="8" fillId="5" borderId="9" xfId="0" applyFont="1" applyFill="1" applyBorder="1" applyAlignment="1">
      <alignment vertical="top"/>
    </xf>
    <xf numFmtId="0" fontId="8" fillId="6" borderId="11" xfId="0" applyFont="1" applyFill="1" applyBorder="1" applyAlignment="1">
      <alignment vertical="top"/>
    </xf>
    <xf numFmtId="0" fontId="8" fillId="6" borderId="5" xfId="0" applyFont="1" applyFill="1" applyBorder="1" applyAlignment="1">
      <alignment vertical="top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vertical="top"/>
    </xf>
    <xf numFmtId="0" fontId="8" fillId="6" borderId="10" xfId="0" applyFont="1" applyFill="1" applyBorder="1" applyAlignment="1">
      <alignment vertical="top"/>
    </xf>
    <xf numFmtId="0" fontId="8" fillId="6" borderId="12" xfId="0" applyFont="1" applyFill="1" applyBorder="1" applyAlignment="1">
      <alignment vertical="top"/>
    </xf>
    <xf numFmtId="0" fontId="6" fillId="2" borderId="4" xfId="0" applyFont="1" applyFill="1" applyBorder="1" applyAlignment="1">
      <alignment horizontal="left" vertical="center" indent="1"/>
    </xf>
    <xf numFmtId="0" fontId="6" fillId="2" borderId="17" xfId="0" applyFont="1" applyFill="1" applyBorder="1" applyAlignment="1">
      <alignment horizontal="left" vertical="center" indent="1"/>
    </xf>
    <xf numFmtId="0" fontId="6" fillId="2" borderId="18" xfId="0" applyFont="1" applyFill="1" applyBorder="1" applyAlignment="1">
      <alignment horizontal="left" vertical="center" indent="1"/>
    </xf>
    <xf numFmtId="164" fontId="8" fillId="4" borderId="10" xfId="0" applyNumberFormat="1" applyFont="1" applyFill="1" applyBorder="1" applyAlignment="1">
      <alignment vertical="top"/>
    </xf>
    <xf numFmtId="164" fontId="8" fillId="7" borderId="10" xfId="0" applyNumberFormat="1" applyFont="1" applyFill="1" applyBorder="1" applyAlignment="1">
      <alignment vertical="top"/>
    </xf>
    <xf numFmtId="164" fontId="8" fillId="4" borderId="12" xfId="0" applyNumberFormat="1" applyFont="1" applyFill="1" applyBorder="1" applyAlignment="1">
      <alignment vertical="top"/>
    </xf>
    <xf numFmtId="0" fontId="4" fillId="0" borderId="0" xfId="0" applyFont="1"/>
    <xf numFmtId="0" fontId="5" fillId="0" borderId="0" xfId="0" applyFont="1"/>
    <xf numFmtId="0" fontId="8" fillId="0" borderId="3" xfId="0" applyFont="1" applyBorder="1" applyAlignment="1">
      <alignment vertical="top"/>
    </xf>
    <xf numFmtId="0" fontId="8" fillId="0" borderId="15" xfId="0" applyFont="1" applyBorder="1" applyAlignment="1">
      <alignment vertical="top"/>
    </xf>
    <xf numFmtId="0" fontId="8" fillId="0" borderId="16" xfId="0" applyFont="1" applyBorder="1" applyAlignment="1">
      <alignment vertical="top"/>
    </xf>
    <xf numFmtId="0" fontId="4" fillId="0" borderId="0" xfId="0" applyFont="1" applyAlignment="1">
      <alignment horizontal="left"/>
    </xf>
    <xf numFmtId="14" fontId="7" fillId="3" borderId="16" xfId="0" applyNumberFormat="1" applyFont="1" applyFill="1" applyBorder="1" applyAlignment="1">
      <alignment horizontal="center" vertical="top"/>
    </xf>
    <xf numFmtId="14" fontId="7" fillId="8" borderId="2" xfId="0" applyNumberFormat="1" applyFont="1" applyFill="1" applyBorder="1" applyAlignment="1">
      <alignment horizontal="center" vertical="top"/>
    </xf>
    <xf numFmtId="14" fontId="7" fillId="3" borderId="2" xfId="0" applyNumberFormat="1" applyFont="1" applyFill="1" applyBorder="1" applyAlignment="1">
      <alignment horizontal="center" vertical="top"/>
    </xf>
    <xf numFmtId="14" fontId="7" fillId="3" borderId="20" xfId="0" applyNumberFormat="1" applyFont="1" applyFill="1" applyBorder="1" applyAlignment="1">
      <alignment horizontal="left" vertical="top" indent="1"/>
    </xf>
    <xf numFmtId="0" fontId="7" fillId="3" borderId="20" xfId="0" applyFont="1" applyFill="1" applyBorder="1" applyAlignment="1">
      <alignment horizontal="left" vertical="top" indent="1"/>
    </xf>
    <xf numFmtId="0" fontId="5" fillId="0" borderId="0" xfId="0" applyFont="1" applyAlignment="1">
      <alignment horizontal="left" indent="1"/>
    </xf>
    <xf numFmtId="0" fontId="1" fillId="0" borderId="0" xfId="0" applyFont="1"/>
    <xf numFmtId="0" fontId="8" fillId="0" borderId="0" xfId="0" applyFont="1"/>
    <xf numFmtId="14" fontId="0" fillId="0" borderId="0" xfId="0" applyNumberFormat="1"/>
    <xf numFmtId="0" fontId="6" fillId="2" borderId="7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</xdr:colOff>
      <xdr:row>1</xdr:row>
      <xdr:rowOff>15240</xdr:rowOff>
    </xdr:from>
    <xdr:to>
      <xdr:col>2</xdr:col>
      <xdr:colOff>872490</xdr:colOff>
      <xdr:row>4</xdr:row>
      <xdr:rowOff>7620</xdr:rowOff>
    </xdr:to>
    <xdr:pic>
      <xdr:nvPicPr>
        <xdr:cNvPr id="4" name="Bloomber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" y="76200"/>
          <a:ext cx="1872615" cy="563880"/>
        </a:xfrm>
        <a:prstGeom prst="rect">
          <a:avLst/>
        </a:prstGeom>
      </xdr:spPr>
    </xdr:pic>
    <xdr:clientData/>
  </xdr:twoCellAnchor>
  <xdr:twoCellAnchor editAs="absolute">
    <xdr:from>
      <xdr:col>2</xdr:col>
      <xdr:colOff>903275</xdr:colOff>
      <xdr:row>1</xdr:row>
      <xdr:rowOff>0</xdr:rowOff>
    </xdr:from>
    <xdr:to>
      <xdr:col>18</xdr:col>
      <xdr:colOff>305</xdr:colOff>
      <xdr:row>3</xdr:row>
      <xdr:rowOff>185928</xdr:rowOff>
    </xdr:to>
    <xdr:sp macro="" textlink="">
      <xdr:nvSpPr>
        <xdr:cNvPr id="5" name="BannerTitle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 bwMode="auto">
        <a:xfrm>
          <a:off x="1964360" y="60960"/>
          <a:ext cx="9321165" cy="566928"/>
        </a:xfrm>
        <a:prstGeom prst="rect">
          <a:avLst/>
        </a:prstGeom>
        <a:gradFill flip="none" rotWithShape="1">
          <a:gsLst>
            <a:gs pos="0">
              <a:schemeClr val="tx2"/>
            </a:gs>
            <a:gs pos="98000">
              <a:schemeClr val="bg1"/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54864" tIns="50292" rIns="54864" bIns="50292" anchor="ctr" upright="1"/>
        <a:lstStyle/>
        <a:p>
          <a:pPr algn="ctr" rtl="0">
            <a:defRPr sz="1000"/>
          </a:pPr>
          <a:r>
            <a:rPr lang="en-US" sz="2800" b="1" i="0" u="none" strike="noStrike" baseline="0">
              <a:solidFill>
                <a:srgbClr val="F2F2F2"/>
              </a:solidFill>
              <a:latin typeface="Calibri"/>
            </a:rPr>
            <a:t>Discount Factors and Zero Rates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43961</xdr:colOff>
      <xdr:row>7</xdr:row>
      <xdr:rowOff>21979</xdr:rowOff>
    </xdr:from>
    <xdr:ext cx="5268058" cy="64476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1293757-8486-18AB-8124-8C2D2DDC526E}"/>
            </a:ext>
          </a:extLst>
        </xdr:cNvPr>
        <xdr:cNvSpPr txBox="1"/>
      </xdr:nvSpPr>
      <xdr:spPr>
        <a:xfrm>
          <a:off x="652096" y="344364"/>
          <a:ext cx="5268058" cy="644769"/>
        </a:xfrm>
        <a:prstGeom prst="rect">
          <a:avLst/>
        </a:prstGeom>
        <a:ln>
          <a:noFill/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1. What is the price of a 5-year zero-coupon</a:t>
          </a:r>
          <a:r>
            <a:rPr lang="en-US" sz="1100" baseline="0"/>
            <a:t> bond with principal value of $1000 and maturity date on March 15, 2029?</a:t>
          </a:r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5268058" cy="644769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D5263C6-C8F0-4817-A395-143775EBDE88}"/>
            </a:ext>
          </a:extLst>
        </xdr:cNvPr>
        <xdr:cNvSpPr txBox="1"/>
      </xdr:nvSpPr>
      <xdr:spPr>
        <a:xfrm>
          <a:off x="608135" y="1773115"/>
          <a:ext cx="5268058" cy="644769"/>
        </a:xfrm>
        <a:prstGeom prst="rect">
          <a:avLst/>
        </a:prstGeom>
        <a:ln>
          <a:noFill/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2. What is the price of a 2-year semi-annual</a:t>
          </a:r>
          <a:r>
            <a:rPr lang="en-US" sz="1100" baseline="0"/>
            <a:t> </a:t>
          </a:r>
          <a:r>
            <a:rPr lang="en-US" sz="1100"/>
            <a:t>coupon bond with coupon rate of</a:t>
          </a:r>
          <a:r>
            <a:rPr lang="en-US" sz="1100" baseline="0"/>
            <a:t> 5%, principal value of $1,000 and maturity date on May 15, 2026? </a:t>
          </a:r>
        </a:p>
      </xdr:txBody>
    </xdr:sp>
    <xdr:clientData/>
  </xdr:oneCellAnchor>
  <xdr:oneCellAnchor>
    <xdr:from>
      <xdr:col>0</xdr:col>
      <xdr:colOff>102577</xdr:colOff>
      <xdr:row>0</xdr:row>
      <xdr:rowOff>80595</xdr:rowOff>
    </xdr:from>
    <xdr:ext cx="5268058" cy="64476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0D23896-8B61-4EEB-AD5E-D0E384899A1B}"/>
            </a:ext>
          </a:extLst>
        </xdr:cNvPr>
        <xdr:cNvSpPr txBox="1"/>
      </xdr:nvSpPr>
      <xdr:spPr>
        <a:xfrm>
          <a:off x="102577" y="80595"/>
          <a:ext cx="5268058" cy="644769"/>
        </a:xfrm>
        <a:prstGeom prst="rect">
          <a:avLst/>
        </a:prstGeom>
        <a:ln>
          <a:noFill/>
        </a:ln>
        <a:effectLst>
          <a:glow rad="228600">
            <a:schemeClr val="accent2">
              <a:satMod val="175000"/>
              <a:alpha val="40000"/>
            </a:schemeClr>
          </a:glow>
          <a:outerShdw blurRad="76200" dir="18900000" sy="23000" kx="-1200000" algn="bl" rotWithShape="0">
            <a:prstClr val="black">
              <a:alpha val="2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To answer the question below,</a:t>
          </a:r>
          <a:r>
            <a:rPr lang="en-US" sz="1100" baseline="0"/>
            <a:t> assume that</a:t>
          </a:r>
          <a:r>
            <a:rPr lang="en-US" sz="1100"/>
            <a:t> today is Feburary 27, 2024 and the discount factors are as of today for the indicated</a:t>
          </a:r>
          <a:r>
            <a:rPr lang="en-US" sz="1100" baseline="0"/>
            <a:t> dates.</a:t>
          </a:r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5268058" cy="644769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E975621-7254-4E8D-BF05-D0E11AE188F1}"/>
            </a:ext>
          </a:extLst>
        </xdr:cNvPr>
        <xdr:cNvSpPr txBox="1"/>
      </xdr:nvSpPr>
      <xdr:spPr>
        <a:xfrm>
          <a:off x="608135" y="6139962"/>
          <a:ext cx="5268058" cy="644769"/>
        </a:xfrm>
        <a:prstGeom prst="rect">
          <a:avLst/>
        </a:prstGeom>
        <a:ln>
          <a:noFill/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3. What is the price of a 25-year semi-annual</a:t>
          </a:r>
          <a:r>
            <a:rPr lang="en-US" sz="1100" baseline="0"/>
            <a:t> </a:t>
          </a:r>
          <a:r>
            <a:rPr lang="en-US" sz="1100"/>
            <a:t>coupon bond with coupon rate of</a:t>
          </a:r>
          <a:r>
            <a:rPr lang="en-US" sz="1100" baseline="0"/>
            <a:t> 3%, principal value of $1,000 and maturity date on Nov 15, 2049? </a:t>
          </a:r>
        </a:p>
      </xdr:txBody>
    </xdr:sp>
    <xdr:clientData/>
  </xdr:oneCellAnchor>
  <xdr:oneCellAnchor>
    <xdr:from>
      <xdr:col>1</xdr:col>
      <xdr:colOff>608133</xdr:colOff>
      <xdr:row>100</xdr:row>
      <xdr:rowOff>0</xdr:rowOff>
    </xdr:from>
    <xdr:ext cx="5326673" cy="9012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1F8DAFA-2175-4585-962A-897B58C37EC2}"/>
            </a:ext>
          </a:extLst>
        </xdr:cNvPr>
        <xdr:cNvSpPr txBox="1"/>
      </xdr:nvSpPr>
      <xdr:spPr>
        <a:xfrm>
          <a:off x="1216268" y="16295077"/>
          <a:ext cx="5326673" cy="901211"/>
        </a:xfrm>
        <a:prstGeom prst="rect">
          <a:avLst/>
        </a:prstGeom>
        <a:ln>
          <a:noFill/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4. What is the price of a 10-year semi-annual</a:t>
          </a:r>
          <a:r>
            <a:rPr lang="en-US" sz="1100" baseline="0"/>
            <a:t> step-up </a:t>
          </a:r>
          <a:r>
            <a:rPr lang="en-US" sz="1100"/>
            <a:t>coupon bond</a:t>
          </a:r>
          <a:r>
            <a:rPr lang="en-US" sz="1100" baseline="0"/>
            <a:t> with principal value of $1,000 and maturity date on Nov 15, 2034?  This bonds pays semi-annual coupon cash flows at an annual rate of 4% for the first five years. On May 15, 2029, the coupon rate increases to 6% (and stays at 6% until the maturity date).</a:t>
          </a:r>
        </a:p>
      </xdr:txBody>
    </xdr:sp>
    <xdr:clientData/>
  </xdr:oneCellAnchor>
  <xdr:oneCellAnchor>
    <xdr:from>
      <xdr:col>2</xdr:col>
      <xdr:colOff>0</xdr:colOff>
      <xdr:row>140</xdr:row>
      <xdr:rowOff>7328</xdr:rowOff>
    </xdr:from>
    <xdr:ext cx="5326673" cy="71071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8D6C473-BBDF-4836-AD54-DDFB7D213358}"/>
            </a:ext>
          </a:extLst>
        </xdr:cNvPr>
        <xdr:cNvSpPr txBox="1"/>
      </xdr:nvSpPr>
      <xdr:spPr>
        <a:xfrm>
          <a:off x="1216269" y="22750097"/>
          <a:ext cx="5326673" cy="710712"/>
        </a:xfrm>
        <a:prstGeom prst="rect">
          <a:avLst/>
        </a:prstGeom>
        <a:ln>
          <a:noFill/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5. What is the price of a 5-year coupon</a:t>
          </a:r>
          <a:r>
            <a:rPr lang="en-US" sz="1100" baseline="0"/>
            <a:t> bond paying monthly interest at an annual rate of 2.4%, principal value of $1,000 and maturity date on Nov 15, 2029? The first coupon cash flow is on March 15, 2024.</a:t>
          </a:r>
        </a:p>
        <a:p>
          <a:endParaRPr lang="en-US" sz="1100" baseline="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3</xdr:col>
      <xdr:colOff>173355</xdr:colOff>
      <xdr:row>3</xdr:row>
      <xdr:rowOff>182880</xdr:rowOff>
    </xdr:to>
    <xdr:pic>
      <xdr:nvPicPr>
        <xdr:cNvPr id="2" name="Bloomber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57150"/>
          <a:ext cx="1821180" cy="563880"/>
        </a:xfrm>
        <a:prstGeom prst="rect">
          <a:avLst/>
        </a:prstGeom>
      </xdr:spPr>
    </xdr:pic>
    <xdr:clientData/>
  </xdr:twoCellAnchor>
  <xdr:twoCellAnchor editAs="absolute">
    <xdr:from>
      <xdr:col>3</xdr:col>
      <xdr:colOff>150800</xdr:colOff>
      <xdr:row>1</xdr:row>
      <xdr:rowOff>0</xdr:rowOff>
    </xdr:from>
    <xdr:to>
      <xdr:col>17</xdr:col>
      <xdr:colOff>19355</xdr:colOff>
      <xdr:row>3</xdr:row>
      <xdr:rowOff>185928</xdr:rowOff>
    </xdr:to>
    <xdr:sp macro="" textlink="">
      <xdr:nvSpPr>
        <xdr:cNvPr id="3" name="BannerTitl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rrowheads="1"/>
        </xdr:cNvSpPr>
      </xdr:nvSpPr>
      <xdr:spPr bwMode="auto">
        <a:xfrm>
          <a:off x="1912925" y="57150"/>
          <a:ext cx="9098280" cy="566928"/>
        </a:xfrm>
        <a:prstGeom prst="rect">
          <a:avLst/>
        </a:prstGeom>
        <a:gradFill flip="none" rotWithShape="1">
          <a:gsLst>
            <a:gs pos="0">
              <a:schemeClr val="tx2"/>
            </a:gs>
            <a:gs pos="98000">
              <a:schemeClr val="bg1"/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54864" tIns="50292" rIns="54864" bIns="50292" anchor="ctr" upright="1"/>
        <a:lstStyle/>
        <a:p>
          <a:pPr algn="ctr" rtl="0">
            <a:defRPr sz="1000"/>
          </a:pPr>
          <a:r>
            <a:rPr lang="en-US" sz="2800" b="1" i="0" u="none" strike="noStrike" baseline="0">
              <a:solidFill>
                <a:srgbClr val="F2F2F2"/>
              </a:solidFill>
              <a:latin typeface="Calibri"/>
            </a:rPr>
            <a:t>Discount Factors and Zero Rates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502"/>
  <sheetViews>
    <sheetView topLeftCell="A60" workbookViewId="0">
      <selection activeCell="C74" sqref="C74"/>
    </sheetView>
    <sheetView tabSelected="1" workbookViewId="1"/>
  </sheetViews>
  <sheetFormatPr defaultColWidth="9.140625" defaultRowHeight="15" x14ac:dyDescent="0.25"/>
  <cols>
    <col min="1" max="1" width="1.7109375" style="1" customWidth="1"/>
    <col min="2" max="2" width="13.42578125" style="1" bestFit="1" customWidth="1"/>
    <col min="3" max="3" width="16.42578125" style="1" customWidth="1"/>
    <col min="4" max="4" width="14.7109375" style="1" bestFit="1" customWidth="1"/>
    <col min="5" max="13" width="9.140625" style="1" customWidth="1"/>
    <col min="14" max="14" width="9.140625" style="1" hidden="1" customWidth="1"/>
    <col min="15" max="16384" width="9.140625" style="1"/>
  </cols>
  <sheetData>
    <row r="1" spans="2:14" ht="5.0999999999999996" customHeight="1" x14ac:dyDescent="0.25"/>
    <row r="2" spans="2:14" ht="15" customHeight="1" x14ac:dyDescent="0.25"/>
    <row r="3" spans="2:14" ht="15" customHeight="1" x14ac:dyDescent="0.25"/>
    <row r="4" spans="2:14" ht="15" customHeight="1" x14ac:dyDescent="0.25"/>
    <row r="5" spans="2:14" ht="5.0999999999999996" customHeight="1" x14ac:dyDescent="0.25"/>
    <row r="6" spans="2:14" x14ac:dyDescent="0.25">
      <c r="B6" s="25"/>
    </row>
    <row r="7" spans="2:14" x14ac:dyDescent="0.25">
      <c r="B7" s="14" t="s">
        <v>132</v>
      </c>
      <c r="C7" s="29">
        <v>45366</v>
      </c>
      <c r="D7" s="31"/>
    </row>
    <row r="8" spans="2:14" x14ac:dyDescent="0.25">
      <c r="B8" s="15" t="s">
        <v>19</v>
      </c>
      <c r="C8" s="29">
        <v>56323</v>
      </c>
      <c r="D8" s="31"/>
    </row>
    <row r="9" spans="2:14" x14ac:dyDescent="0.25">
      <c r="B9" s="16" t="s">
        <v>20</v>
      </c>
      <c r="C9" s="30" t="s">
        <v>131</v>
      </c>
      <c r="D9" s="21"/>
    </row>
    <row r="10" spans="2:14" ht="3.95" customHeight="1" x14ac:dyDescent="0.25"/>
    <row r="11" spans="2:14" x14ac:dyDescent="0.25">
      <c r="B11" s="35" t="s">
        <v>21</v>
      </c>
      <c r="C11" s="36"/>
      <c r="D11" s="37"/>
    </row>
    <row r="12" spans="2:14" ht="5.0999999999999996" customHeight="1" x14ac:dyDescent="0.25">
      <c r="D12" s="20"/>
      <c r="E12" s="20"/>
      <c r="F12" s="20"/>
    </row>
    <row r="13" spans="2:14" x14ac:dyDescent="0.25">
      <c r="B13" s="10" t="s">
        <v>17</v>
      </c>
      <c r="C13" s="2" t="s">
        <v>18</v>
      </c>
    </row>
    <row r="14" spans="2:14" x14ac:dyDescent="0.25">
      <c r="B14" s="26">
        <v>45366</v>
      </c>
      <c r="C14" s="17">
        <v>0.99738325000000005</v>
      </c>
      <c r="N14" s="22">
        <v>45366</v>
      </c>
    </row>
    <row r="15" spans="2:14" x14ac:dyDescent="0.25">
      <c r="B15" s="27">
        <v>45397</v>
      </c>
      <c r="C15" s="18">
        <v>0.9928127575757576</v>
      </c>
      <c r="N15" s="23">
        <v>45397</v>
      </c>
    </row>
    <row r="16" spans="2:14" x14ac:dyDescent="0.25">
      <c r="B16" s="28">
        <v>45427</v>
      </c>
      <c r="C16" s="17">
        <v>0.98828072413793111</v>
      </c>
      <c r="N16" s="23">
        <v>45427</v>
      </c>
    </row>
    <row r="17" spans="2:14" x14ac:dyDescent="0.25">
      <c r="B17" s="27">
        <v>45458</v>
      </c>
      <c r="C17" s="18">
        <v>0.98341272727272733</v>
      </c>
      <c r="N17" s="23">
        <v>45458</v>
      </c>
    </row>
    <row r="18" spans="2:14" x14ac:dyDescent="0.25">
      <c r="B18" s="28">
        <v>45488</v>
      </c>
      <c r="C18" s="17">
        <v>0.97916112499999997</v>
      </c>
      <c r="N18" s="23">
        <v>45488</v>
      </c>
    </row>
    <row r="19" spans="2:14" x14ac:dyDescent="0.25">
      <c r="B19" s="27">
        <v>45519</v>
      </c>
      <c r="C19" s="18">
        <v>0.97453168965517245</v>
      </c>
      <c r="N19" s="23">
        <v>45519</v>
      </c>
    </row>
    <row r="20" spans="2:14" x14ac:dyDescent="0.25">
      <c r="B20" s="28">
        <v>45550</v>
      </c>
      <c r="C20" s="17">
        <v>0.96998254545454543</v>
      </c>
      <c r="N20" s="23">
        <v>45550</v>
      </c>
    </row>
    <row r="21" spans="2:14" x14ac:dyDescent="0.25">
      <c r="B21" s="27">
        <v>45580</v>
      </c>
      <c r="C21" s="18">
        <v>0.96594470967741941</v>
      </c>
      <c r="N21" s="23">
        <v>45580</v>
      </c>
    </row>
    <row r="22" spans="2:14" x14ac:dyDescent="0.25">
      <c r="B22" s="28">
        <v>45611</v>
      </c>
      <c r="C22" s="17">
        <v>0.96168580000000004</v>
      </c>
      <c r="N22" s="23">
        <v>45611</v>
      </c>
    </row>
    <row r="23" spans="2:14" x14ac:dyDescent="0.25">
      <c r="B23" s="27">
        <v>45641</v>
      </c>
      <c r="C23" s="18">
        <v>0.95770385714285711</v>
      </c>
      <c r="N23" s="23">
        <v>45641</v>
      </c>
    </row>
    <row r="24" spans="2:14" x14ac:dyDescent="0.25">
      <c r="B24" s="28">
        <v>45672</v>
      </c>
      <c r="C24" s="17">
        <v>0.95382651612903224</v>
      </c>
      <c r="N24" s="23">
        <v>45672</v>
      </c>
    </row>
    <row r="25" spans="2:14" x14ac:dyDescent="0.25">
      <c r="B25" s="27">
        <v>45703</v>
      </c>
      <c r="C25" s="18">
        <v>0.94996970967741934</v>
      </c>
      <c r="N25" s="23">
        <v>45703</v>
      </c>
    </row>
    <row r="26" spans="2:14" x14ac:dyDescent="0.25">
      <c r="B26" s="28">
        <v>45731</v>
      </c>
      <c r="C26" s="17">
        <v>0.94664475280898874</v>
      </c>
      <c r="N26" s="23">
        <v>45731</v>
      </c>
    </row>
    <row r="27" spans="2:14" x14ac:dyDescent="0.25">
      <c r="B27" s="27">
        <v>45762</v>
      </c>
      <c r="C27" s="18">
        <v>0.94309089887640452</v>
      </c>
      <c r="N27" s="23">
        <v>45762</v>
      </c>
    </row>
    <row r="28" spans="2:14" x14ac:dyDescent="0.25">
      <c r="B28" s="28">
        <v>45792</v>
      </c>
      <c r="C28" s="17">
        <v>0.93965168539325838</v>
      </c>
      <c r="N28" s="23">
        <v>45792</v>
      </c>
    </row>
    <row r="29" spans="2:14" x14ac:dyDescent="0.25">
      <c r="B29" s="27">
        <v>45823</v>
      </c>
      <c r="C29" s="18">
        <v>0.93612899999999999</v>
      </c>
      <c r="N29" s="23">
        <v>45823</v>
      </c>
    </row>
    <row r="30" spans="2:14" x14ac:dyDescent="0.25">
      <c r="B30" s="28">
        <v>45853</v>
      </c>
      <c r="C30" s="17">
        <v>0.93273899999999998</v>
      </c>
      <c r="N30" s="23">
        <v>45853</v>
      </c>
    </row>
    <row r="31" spans="2:14" x14ac:dyDescent="0.25">
      <c r="B31" s="27">
        <v>45884</v>
      </c>
      <c r="C31" s="18">
        <v>0.92923600000000006</v>
      </c>
      <c r="N31" s="23">
        <v>45884</v>
      </c>
    </row>
    <row r="32" spans="2:14" x14ac:dyDescent="0.25">
      <c r="B32" s="28">
        <v>45915</v>
      </c>
      <c r="C32" s="17">
        <v>0.9259272903225807</v>
      </c>
      <c r="N32" s="23">
        <v>45915</v>
      </c>
    </row>
    <row r="33" spans="2:14" x14ac:dyDescent="0.25">
      <c r="B33" s="27">
        <v>45945</v>
      </c>
      <c r="C33" s="18">
        <v>0.92284406451612899</v>
      </c>
      <c r="N33" s="23">
        <v>45945</v>
      </c>
    </row>
    <row r="34" spans="2:14" x14ac:dyDescent="0.25">
      <c r="B34" s="28">
        <v>45976</v>
      </c>
      <c r="C34" s="17">
        <v>0.91965806451612897</v>
      </c>
      <c r="N34" s="23">
        <v>45976</v>
      </c>
    </row>
    <row r="35" spans="2:14" x14ac:dyDescent="0.25">
      <c r="B35" s="27">
        <v>46006</v>
      </c>
      <c r="C35" s="18">
        <v>0.91656091208791202</v>
      </c>
      <c r="N35" s="23">
        <v>46006</v>
      </c>
    </row>
    <row r="36" spans="2:14" x14ac:dyDescent="0.25">
      <c r="B36" s="28">
        <v>46037</v>
      </c>
      <c r="C36" s="17">
        <v>0.91334951648351648</v>
      </c>
      <c r="N36" s="23">
        <v>46037</v>
      </c>
    </row>
    <row r="37" spans="2:14" x14ac:dyDescent="0.25">
      <c r="B37" s="27">
        <v>46068</v>
      </c>
      <c r="C37" s="18">
        <v>0.91013812087912083</v>
      </c>
      <c r="N37" s="23">
        <v>46068</v>
      </c>
    </row>
    <row r="38" spans="2:14" x14ac:dyDescent="0.25">
      <c r="B38" s="28">
        <v>46096</v>
      </c>
      <c r="C38" s="17">
        <v>0.90733437078651691</v>
      </c>
      <c r="N38" s="23">
        <v>46096</v>
      </c>
    </row>
    <row r="39" spans="2:14" x14ac:dyDescent="0.25">
      <c r="B39" s="27">
        <v>46127</v>
      </c>
      <c r="C39" s="18">
        <v>0.90431065168539326</v>
      </c>
      <c r="N39" s="23">
        <v>46127</v>
      </c>
    </row>
    <row r="40" spans="2:14" x14ac:dyDescent="0.25">
      <c r="B40" s="28">
        <v>46157</v>
      </c>
      <c r="C40" s="17">
        <v>0.90138447191011228</v>
      </c>
      <c r="N40" s="23">
        <v>46157</v>
      </c>
    </row>
    <row r="41" spans="2:14" x14ac:dyDescent="0.25">
      <c r="B41" s="27">
        <v>46188</v>
      </c>
      <c r="C41" s="18">
        <v>0.89838215217391304</v>
      </c>
      <c r="N41" s="23">
        <v>46188</v>
      </c>
    </row>
    <row r="42" spans="2:14" x14ac:dyDescent="0.25">
      <c r="B42" s="28">
        <v>46218</v>
      </c>
      <c r="C42" s="17">
        <v>0.89548976086956522</v>
      </c>
      <c r="N42" s="23">
        <v>46218</v>
      </c>
    </row>
    <row r="43" spans="2:14" x14ac:dyDescent="0.25">
      <c r="B43" s="27">
        <v>46249</v>
      </c>
      <c r="C43" s="18">
        <v>0.89250095652173911</v>
      </c>
      <c r="N43" s="23">
        <v>46249</v>
      </c>
    </row>
    <row r="44" spans="2:14" x14ac:dyDescent="0.25">
      <c r="B44" s="28">
        <v>46280</v>
      </c>
      <c r="C44" s="17">
        <v>0.88953032608695648</v>
      </c>
      <c r="N44" s="23">
        <v>46280</v>
      </c>
    </row>
    <row r="45" spans="2:14" x14ac:dyDescent="0.25">
      <c r="B45" s="27">
        <v>46310</v>
      </c>
      <c r="C45" s="18">
        <v>0.88666663043478255</v>
      </c>
      <c r="N45" s="23">
        <v>46310</v>
      </c>
    </row>
    <row r="46" spans="2:14" x14ac:dyDescent="0.25">
      <c r="B46" s="28">
        <v>46341</v>
      </c>
      <c r="C46" s="17">
        <v>0.88370747826086948</v>
      </c>
      <c r="N46" s="23">
        <v>46341</v>
      </c>
    </row>
    <row r="47" spans="2:14" x14ac:dyDescent="0.25">
      <c r="B47" s="27">
        <v>46371</v>
      </c>
      <c r="C47" s="18">
        <v>0.88084191208791207</v>
      </c>
      <c r="N47" s="23">
        <v>46371</v>
      </c>
    </row>
    <row r="48" spans="2:14" x14ac:dyDescent="0.25">
      <c r="B48" s="28">
        <v>46402</v>
      </c>
      <c r="C48" s="17">
        <v>0.87787953846153843</v>
      </c>
      <c r="N48" s="23">
        <v>46402</v>
      </c>
    </row>
    <row r="49" spans="2:14" x14ac:dyDescent="0.25">
      <c r="B49" s="27">
        <v>46433</v>
      </c>
      <c r="C49" s="18">
        <v>0.87491716483516491</v>
      </c>
      <c r="N49" s="23">
        <v>46433</v>
      </c>
    </row>
    <row r="50" spans="2:14" x14ac:dyDescent="0.25">
      <c r="B50" s="28">
        <v>46461</v>
      </c>
      <c r="C50" s="17">
        <v>0.8723171111111111</v>
      </c>
      <c r="N50" s="23">
        <v>46461</v>
      </c>
    </row>
    <row r="51" spans="2:14" x14ac:dyDescent="0.25">
      <c r="B51" s="27">
        <v>46492</v>
      </c>
      <c r="C51" s="18">
        <v>0.86949266666666669</v>
      </c>
      <c r="N51" s="23">
        <v>46492</v>
      </c>
    </row>
    <row r="52" spans="2:14" x14ac:dyDescent="0.25">
      <c r="B52" s="28">
        <v>46522</v>
      </c>
      <c r="C52" s="17">
        <v>0.86675933333333333</v>
      </c>
      <c r="N52" s="23">
        <v>46522</v>
      </c>
    </row>
    <row r="53" spans="2:14" x14ac:dyDescent="0.25">
      <c r="B53" s="27">
        <v>46553</v>
      </c>
      <c r="C53" s="18">
        <v>0.86393328260869573</v>
      </c>
      <c r="N53" s="23">
        <v>46553</v>
      </c>
    </row>
    <row r="54" spans="2:14" x14ac:dyDescent="0.25">
      <c r="B54" s="28">
        <v>46583</v>
      </c>
      <c r="C54" s="17">
        <v>0.8611974130434783</v>
      </c>
      <c r="N54" s="23">
        <v>46583</v>
      </c>
    </row>
    <row r="55" spans="2:14" x14ac:dyDescent="0.25">
      <c r="B55" s="27">
        <v>46614</v>
      </c>
      <c r="C55" s="18">
        <v>0.85837034782608701</v>
      </c>
      <c r="N55" s="23">
        <v>46614</v>
      </c>
    </row>
    <row r="56" spans="2:14" x14ac:dyDescent="0.25">
      <c r="B56" s="28">
        <v>46645</v>
      </c>
      <c r="C56" s="17">
        <v>0.85559631914893619</v>
      </c>
      <c r="N56" s="23">
        <v>46645</v>
      </c>
    </row>
    <row r="57" spans="2:14" x14ac:dyDescent="0.25">
      <c r="B57" s="27">
        <v>46675</v>
      </c>
      <c r="C57" s="18">
        <v>0.85294419148936174</v>
      </c>
      <c r="N57" s="23">
        <v>46675</v>
      </c>
    </row>
    <row r="58" spans="2:14" x14ac:dyDescent="0.25">
      <c r="B58" s="28">
        <v>46706</v>
      </c>
      <c r="C58" s="17">
        <v>0.85020365957446808</v>
      </c>
      <c r="N58" s="23">
        <v>46706</v>
      </c>
    </row>
    <row r="59" spans="2:14" x14ac:dyDescent="0.25">
      <c r="B59" s="27">
        <v>46736</v>
      </c>
      <c r="C59" s="18">
        <v>0.84751931868131869</v>
      </c>
      <c r="N59" s="23">
        <v>46736</v>
      </c>
    </row>
    <row r="60" spans="2:14" x14ac:dyDescent="0.25">
      <c r="B60" s="28">
        <v>46767</v>
      </c>
      <c r="C60" s="17">
        <v>0.84471637362637364</v>
      </c>
      <c r="N60" s="23">
        <v>46767</v>
      </c>
    </row>
    <row r="61" spans="2:14" x14ac:dyDescent="0.25">
      <c r="B61" s="27">
        <v>46798</v>
      </c>
      <c r="C61" s="18">
        <v>0.84191342857142859</v>
      </c>
      <c r="N61" s="23">
        <v>46798</v>
      </c>
    </row>
    <row r="62" spans="2:14" x14ac:dyDescent="0.25">
      <c r="B62" s="28">
        <v>46827</v>
      </c>
      <c r="C62" s="17">
        <v>0.83936026086956517</v>
      </c>
      <c r="N62" s="23">
        <v>46827</v>
      </c>
    </row>
    <row r="63" spans="2:14" x14ac:dyDescent="0.25">
      <c r="B63" s="27">
        <v>46858</v>
      </c>
      <c r="C63" s="18">
        <v>0.83669089130434782</v>
      </c>
      <c r="N63" s="23">
        <v>46858</v>
      </c>
    </row>
    <row r="64" spans="2:14" x14ac:dyDescent="0.25">
      <c r="B64" s="28">
        <v>46888</v>
      </c>
      <c r="C64" s="17">
        <v>0.83410763043478264</v>
      </c>
      <c r="N64" s="23">
        <v>46888</v>
      </c>
    </row>
    <row r="65" spans="2:14" x14ac:dyDescent="0.25">
      <c r="B65" s="27">
        <v>46919</v>
      </c>
      <c r="C65" s="18">
        <v>0.83140624175824174</v>
      </c>
      <c r="N65" s="23">
        <v>46919</v>
      </c>
    </row>
    <row r="66" spans="2:14" x14ac:dyDescent="0.25">
      <c r="B66" s="28">
        <v>46949</v>
      </c>
      <c r="C66" s="17">
        <v>0.82876294505494508</v>
      </c>
      <c r="N66" s="23">
        <v>46949</v>
      </c>
    </row>
    <row r="67" spans="2:14" x14ac:dyDescent="0.25">
      <c r="B67" s="27">
        <v>46980</v>
      </c>
      <c r="C67" s="18">
        <v>0.82603153846153854</v>
      </c>
      <c r="N67" s="23">
        <v>46980</v>
      </c>
    </row>
    <row r="68" spans="2:14" x14ac:dyDescent="0.25">
      <c r="B68" s="28">
        <v>47011</v>
      </c>
      <c r="C68" s="17">
        <v>0.82329822222222226</v>
      </c>
      <c r="N68" s="23">
        <v>47011</v>
      </c>
    </row>
    <row r="69" spans="2:14" x14ac:dyDescent="0.25">
      <c r="B69" s="27">
        <v>47041</v>
      </c>
      <c r="C69" s="18">
        <v>0.82065155555555558</v>
      </c>
      <c r="N69" s="23">
        <v>47041</v>
      </c>
    </row>
    <row r="70" spans="2:14" x14ac:dyDescent="0.25">
      <c r="B70" s="28">
        <v>47072</v>
      </c>
      <c r="C70" s="17">
        <v>0.81791666666666663</v>
      </c>
      <c r="N70" s="23">
        <v>47072</v>
      </c>
    </row>
    <row r="71" spans="2:14" x14ac:dyDescent="0.25">
      <c r="B71" s="27">
        <v>47102</v>
      </c>
      <c r="C71" s="18">
        <v>0.81531939130434783</v>
      </c>
      <c r="N71" s="23">
        <v>47102</v>
      </c>
    </row>
    <row r="72" spans="2:14" x14ac:dyDescent="0.25">
      <c r="B72" s="28">
        <v>47133</v>
      </c>
      <c r="C72" s="17">
        <v>0.81266956521739131</v>
      </c>
      <c r="N72" s="23">
        <v>47133</v>
      </c>
    </row>
    <row r="73" spans="2:14" x14ac:dyDescent="0.25">
      <c r="B73" s="27">
        <v>47164</v>
      </c>
      <c r="C73" s="18">
        <v>0.81001973913043479</v>
      </c>
      <c r="N73" s="23">
        <v>47164</v>
      </c>
    </row>
    <row r="74" spans="2:14" x14ac:dyDescent="0.25">
      <c r="B74" s="28">
        <v>47192</v>
      </c>
      <c r="C74" s="17">
        <v>0.80764208791208791</v>
      </c>
      <c r="N74" s="23">
        <v>47192</v>
      </c>
    </row>
    <row r="75" spans="2:14" x14ac:dyDescent="0.25">
      <c r="B75" s="27">
        <v>47223</v>
      </c>
      <c r="C75" s="18">
        <v>0.80502275824175829</v>
      </c>
      <c r="N75" s="23">
        <v>47223</v>
      </c>
    </row>
    <row r="76" spans="2:14" x14ac:dyDescent="0.25">
      <c r="B76" s="28">
        <v>47253</v>
      </c>
      <c r="C76" s="17">
        <v>0.80248792307692307</v>
      </c>
      <c r="N76" s="23">
        <v>47253</v>
      </c>
    </row>
    <row r="77" spans="2:14" x14ac:dyDescent="0.25">
      <c r="B77" s="27">
        <v>47284</v>
      </c>
      <c r="C77" s="18">
        <v>0.79983309890109888</v>
      </c>
      <c r="N77" s="23">
        <v>47284</v>
      </c>
    </row>
    <row r="78" spans="2:14" x14ac:dyDescent="0.25">
      <c r="B78" s="28">
        <v>47314</v>
      </c>
      <c r="C78" s="17">
        <v>0.79723562637362633</v>
      </c>
      <c r="N78" s="23">
        <v>47314</v>
      </c>
    </row>
    <row r="79" spans="2:14" x14ac:dyDescent="0.25">
      <c r="B79" s="27">
        <v>47345</v>
      </c>
      <c r="C79" s="18">
        <v>0.79455157142857136</v>
      </c>
      <c r="N79" s="23">
        <v>47345</v>
      </c>
    </row>
    <row r="80" spans="2:14" x14ac:dyDescent="0.25">
      <c r="B80" s="28">
        <v>47376</v>
      </c>
      <c r="C80" s="17">
        <v>0.79188294505494505</v>
      </c>
      <c r="N80" s="23">
        <v>47376</v>
      </c>
    </row>
    <row r="81" spans="2:14" x14ac:dyDescent="0.25">
      <c r="B81" s="27">
        <v>47406</v>
      </c>
      <c r="C81" s="18">
        <v>0.78931118681318679</v>
      </c>
      <c r="N81" s="23">
        <v>47406</v>
      </c>
    </row>
    <row r="82" spans="2:14" x14ac:dyDescent="0.25">
      <c r="B82" s="28">
        <v>47437</v>
      </c>
      <c r="C82" s="17">
        <v>0.78665370329670325</v>
      </c>
      <c r="N82" s="23">
        <v>47437</v>
      </c>
    </row>
    <row r="83" spans="2:14" x14ac:dyDescent="0.25">
      <c r="B83" s="27">
        <v>47467</v>
      </c>
      <c r="C83" s="18">
        <v>0.78411358695652178</v>
      </c>
      <c r="N83" s="23">
        <v>47467</v>
      </c>
    </row>
    <row r="84" spans="2:14" x14ac:dyDescent="0.25">
      <c r="B84" s="28">
        <v>47498</v>
      </c>
      <c r="C84" s="17">
        <v>0.78151059782608701</v>
      </c>
      <c r="N84" s="23">
        <v>47498</v>
      </c>
    </row>
    <row r="85" spans="2:14" x14ac:dyDescent="0.25">
      <c r="B85" s="27">
        <v>47529</v>
      </c>
      <c r="C85" s="18">
        <v>0.77890760869565223</v>
      </c>
      <c r="N85" s="23">
        <v>47529</v>
      </c>
    </row>
    <row r="86" spans="2:14" x14ac:dyDescent="0.25">
      <c r="B86" s="28">
        <v>47557</v>
      </c>
      <c r="C86" s="17">
        <v>0.77657786666666673</v>
      </c>
      <c r="N86" s="23">
        <v>47557</v>
      </c>
    </row>
    <row r="87" spans="2:14" x14ac:dyDescent="0.25">
      <c r="B87" s="27">
        <v>47588</v>
      </c>
      <c r="C87" s="18">
        <v>0.77401623333333336</v>
      </c>
      <c r="N87" s="23">
        <v>47588</v>
      </c>
    </row>
    <row r="88" spans="2:14" x14ac:dyDescent="0.25">
      <c r="B88" s="28">
        <v>47618</v>
      </c>
      <c r="C88" s="17">
        <v>0.77153723333333335</v>
      </c>
      <c r="N88" s="23">
        <v>47618</v>
      </c>
    </row>
    <row r="89" spans="2:14" x14ac:dyDescent="0.25">
      <c r="B89" s="27">
        <v>47649</v>
      </c>
      <c r="C89" s="18">
        <v>0.76895693406593413</v>
      </c>
      <c r="N89" s="23">
        <v>47649</v>
      </c>
    </row>
    <row r="90" spans="2:14" x14ac:dyDescent="0.25">
      <c r="B90" s="28">
        <v>47679</v>
      </c>
      <c r="C90" s="17">
        <v>0.76644682417582422</v>
      </c>
      <c r="N90" s="23">
        <v>47679</v>
      </c>
    </row>
    <row r="91" spans="2:14" x14ac:dyDescent="0.25">
      <c r="B91" s="27">
        <v>47710</v>
      </c>
      <c r="C91" s="18">
        <v>0.76385304395604392</v>
      </c>
      <c r="N91" s="23">
        <v>47710</v>
      </c>
    </row>
    <row r="92" spans="2:14" x14ac:dyDescent="0.25">
      <c r="B92" s="28">
        <v>47741</v>
      </c>
      <c r="C92" s="17">
        <v>0.76129203260869571</v>
      </c>
      <c r="N92" s="23">
        <v>47741</v>
      </c>
    </row>
    <row r="93" spans="2:14" x14ac:dyDescent="0.25">
      <c r="B93" s="27">
        <v>47771</v>
      </c>
      <c r="C93" s="18">
        <v>0.75883366304347832</v>
      </c>
      <c r="N93" s="23">
        <v>47771</v>
      </c>
    </row>
    <row r="94" spans="2:14" x14ac:dyDescent="0.25">
      <c r="B94" s="28">
        <v>47802</v>
      </c>
      <c r="C94" s="17">
        <v>0.75629334782608704</v>
      </c>
      <c r="N94" s="23">
        <v>47802</v>
      </c>
    </row>
    <row r="95" spans="2:14" x14ac:dyDescent="0.25">
      <c r="B95" s="27">
        <v>47832</v>
      </c>
      <c r="C95" s="18">
        <v>0.75384945652173918</v>
      </c>
      <c r="N95" s="23">
        <v>47832</v>
      </c>
    </row>
    <row r="96" spans="2:14" x14ac:dyDescent="0.25">
      <c r="B96" s="28">
        <v>47863</v>
      </c>
      <c r="C96" s="17">
        <v>0.75133407608695657</v>
      </c>
      <c r="N96" s="23">
        <v>47863</v>
      </c>
    </row>
    <row r="97" spans="2:14" x14ac:dyDescent="0.25">
      <c r="B97" s="27">
        <v>47894</v>
      </c>
      <c r="C97" s="18">
        <v>0.74881869565217385</v>
      </c>
      <c r="N97" s="23">
        <v>47894</v>
      </c>
    </row>
    <row r="98" spans="2:14" x14ac:dyDescent="0.25">
      <c r="B98" s="28">
        <v>47922</v>
      </c>
      <c r="C98" s="17">
        <v>0.74654810112359549</v>
      </c>
      <c r="N98" s="23">
        <v>47922</v>
      </c>
    </row>
    <row r="99" spans="2:14" x14ac:dyDescent="0.25">
      <c r="B99" s="27">
        <v>47953</v>
      </c>
      <c r="C99" s="18">
        <v>0.74403535955056177</v>
      </c>
      <c r="N99" s="23">
        <v>47953</v>
      </c>
    </row>
    <row r="100" spans="2:14" x14ac:dyDescent="0.25">
      <c r="B100" s="28">
        <v>47983</v>
      </c>
      <c r="C100" s="17">
        <v>0.74160367415730344</v>
      </c>
      <c r="N100" s="23">
        <v>47983</v>
      </c>
    </row>
    <row r="101" spans="2:14" x14ac:dyDescent="0.25">
      <c r="B101" s="27">
        <v>48014</v>
      </c>
      <c r="C101" s="18">
        <v>0.73910542391304346</v>
      </c>
      <c r="N101" s="23">
        <v>48014</v>
      </c>
    </row>
    <row r="102" spans="2:14" x14ac:dyDescent="0.25">
      <c r="B102" s="28">
        <v>48044</v>
      </c>
      <c r="C102" s="17">
        <v>0.73669661956521737</v>
      </c>
      <c r="N102" s="23">
        <v>48044</v>
      </c>
    </row>
    <row r="103" spans="2:14" x14ac:dyDescent="0.25">
      <c r="B103" s="27">
        <v>48075</v>
      </c>
      <c r="C103" s="18">
        <v>0.7342075217391304</v>
      </c>
      <c r="N103" s="23">
        <v>48075</v>
      </c>
    </row>
    <row r="104" spans="2:14" x14ac:dyDescent="0.25">
      <c r="B104" s="28">
        <v>48106</v>
      </c>
      <c r="C104" s="17">
        <v>0.73175015053763437</v>
      </c>
      <c r="N104" s="23">
        <v>48106</v>
      </c>
    </row>
    <row r="105" spans="2:14" x14ac:dyDescent="0.25">
      <c r="B105" s="27">
        <v>48136</v>
      </c>
      <c r="C105" s="18">
        <v>0.72939144086021512</v>
      </c>
      <c r="N105" s="23">
        <v>48136</v>
      </c>
    </row>
    <row r="106" spans="2:14" x14ac:dyDescent="0.25">
      <c r="B106" s="28">
        <v>48167</v>
      </c>
      <c r="C106" s="17">
        <v>0.72695410752688172</v>
      </c>
      <c r="N106" s="23">
        <v>48167</v>
      </c>
    </row>
    <row r="107" spans="2:14" x14ac:dyDescent="0.25">
      <c r="B107" s="27">
        <v>48197</v>
      </c>
      <c r="C107" s="18">
        <v>0.72457947252747257</v>
      </c>
      <c r="N107" s="23">
        <v>48197</v>
      </c>
    </row>
    <row r="108" spans="2:14" x14ac:dyDescent="0.25">
      <c r="B108" s="28">
        <v>48228</v>
      </c>
      <c r="C108" s="17">
        <v>0.72211309890109887</v>
      </c>
      <c r="N108" s="23">
        <v>48228</v>
      </c>
    </row>
    <row r="109" spans="2:14" x14ac:dyDescent="0.25">
      <c r="B109" s="27">
        <v>48259</v>
      </c>
      <c r="C109" s="18">
        <v>0.71964672527472529</v>
      </c>
      <c r="N109" s="23">
        <v>48259</v>
      </c>
    </row>
    <row r="110" spans="2:14" x14ac:dyDescent="0.25">
      <c r="B110" s="28">
        <v>48288</v>
      </c>
      <c r="C110" s="17">
        <v>0.71735976666666668</v>
      </c>
      <c r="N110" s="23">
        <v>48288</v>
      </c>
    </row>
    <row r="111" spans="2:14" x14ac:dyDescent="0.25">
      <c r="B111" s="27">
        <v>48319</v>
      </c>
      <c r="C111" s="18">
        <v>0.71493039999999997</v>
      </c>
      <c r="N111" s="23">
        <v>48319</v>
      </c>
    </row>
    <row r="112" spans="2:14" x14ac:dyDescent="0.25">
      <c r="B112" s="28">
        <v>48349</v>
      </c>
      <c r="C112" s="17">
        <v>0.71257939999999997</v>
      </c>
      <c r="N112" s="23">
        <v>48349</v>
      </c>
    </row>
    <row r="113" spans="2:14" x14ac:dyDescent="0.25">
      <c r="B113" s="27">
        <v>48380</v>
      </c>
      <c r="C113" s="18">
        <v>0.71016464130434787</v>
      </c>
      <c r="N113" s="23">
        <v>48380</v>
      </c>
    </row>
    <row r="114" spans="2:14" x14ac:dyDescent="0.25">
      <c r="B114" s="28">
        <v>48410</v>
      </c>
      <c r="C114" s="17">
        <v>0.70783670652173913</v>
      </c>
      <c r="N114" s="23">
        <v>48410</v>
      </c>
    </row>
    <row r="115" spans="2:14" x14ac:dyDescent="0.25">
      <c r="B115" s="27">
        <v>48441</v>
      </c>
      <c r="C115" s="18">
        <v>0.70543117391304344</v>
      </c>
      <c r="N115" s="23">
        <v>48441</v>
      </c>
    </row>
    <row r="116" spans="2:14" x14ac:dyDescent="0.25">
      <c r="B116" s="28">
        <v>48472</v>
      </c>
      <c r="C116" s="17">
        <v>0.70307156382978719</v>
      </c>
      <c r="N116" s="23">
        <v>48472</v>
      </c>
    </row>
    <row r="117" spans="2:14" x14ac:dyDescent="0.25">
      <c r="B117" s="27">
        <v>48502</v>
      </c>
      <c r="C117" s="18">
        <v>0.70081613829787237</v>
      </c>
      <c r="N117" s="23">
        <v>48502</v>
      </c>
    </row>
    <row r="118" spans="2:14" x14ac:dyDescent="0.25">
      <c r="B118" s="28">
        <v>48533</v>
      </c>
      <c r="C118" s="17">
        <v>0.6984855319148936</v>
      </c>
      <c r="N118" s="23">
        <v>48533</v>
      </c>
    </row>
    <row r="119" spans="2:14" x14ac:dyDescent="0.25">
      <c r="B119" s="27">
        <v>48563</v>
      </c>
      <c r="C119" s="18">
        <v>0.69620275824175826</v>
      </c>
      <c r="N119" s="23">
        <v>48563</v>
      </c>
    </row>
    <row r="120" spans="2:14" x14ac:dyDescent="0.25">
      <c r="B120" s="28">
        <v>48594</v>
      </c>
      <c r="C120" s="17">
        <v>0.69381916483516481</v>
      </c>
      <c r="N120" s="23">
        <v>48594</v>
      </c>
    </row>
    <row r="121" spans="2:14" x14ac:dyDescent="0.25">
      <c r="B121" s="27">
        <v>48625</v>
      </c>
      <c r="C121" s="18">
        <v>0.69143557142857148</v>
      </c>
      <c r="N121" s="23">
        <v>48625</v>
      </c>
    </row>
    <row r="122" spans="2:14" x14ac:dyDescent="0.25">
      <c r="B122" s="28">
        <v>48653</v>
      </c>
      <c r="C122" s="17">
        <v>0.68928287500000007</v>
      </c>
      <c r="N122" s="23">
        <v>48653</v>
      </c>
    </row>
    <row r="123" spans="2:14" x14ac:dyDescent="0.25">
      <c r="B123" s="27">
        <v>48684</v>
      </c>
      <c r="C123" s="18">
        <v>0.68689975000000003</v>
      </c>
      <c r="N123" s="23">
        <v>48684</v>
      </c>
    </row>
    <row r="124" spans="2:14" x14ac:dyDescent="0.25">
      <c r="B124" s="28">
        <v>48714</v>
      </c>
      <c r="C124" s="17">
        <v>0.68459350000000008</v>
      </c>
      <c r="N124" s="23">
        <v>48714</v>
      </c>
    </row>
    <row r="125" spans="2:14" x14ac:dyDescent="0.25">
      <c r="B125" s="27">
        <v>48745</v>
      </c>
      <c r="C125" s="18">
        <v>0.68228540000000004</v>
      </c>
      <c r="N125" s="23">
        <v>48745</v>
      </c>
    </row>
    <row r="126" spans="2:14" x14ac:dyDescent="0.25">
      <c r="B126" s="28">
        <v>48775</v>
      </c>
      <c r="C126" s="17">
        <v>0.68009761052631579</v>
      </c>
      <c r="N126" s="23">
        <v>48775</v>
      </c>
    </row>
    <row r="127" spans="2:14" x14ac:dyDescent="0.25">
      <c r="B127" s="27">
        <v>48806</v>
      </c>
      <c r="C127" s="18">
        <v>0.67783689473684205</v>
      </c>
      <c r="N127" s="23">
        <v>48806</v>
      </c>
    </row>
    <row r="128" spans="2:14" x14ac:dyDescent="0.25">
      <c r="B128" s="28">
        <v>48837</v>
      </c>
      <c r="C128" s="17">
        <v>0.67552397777777773</v>
      </c>
      <c r="N128" s="23">
        <v>48837</v>
      </c>
    </row>
    <row r="129" spans="2:14" x14ac:dyDescent="0.25">
      <c r="B129" s="27">
        <v>48867</v>
      </c>
      <c r="C129" s="18">
        <v>0.6732383111111111</v>
      </c>
      <c r="N129" s="23">
        <v>48867</v>
      </c>
    </row>
    <row r="130" spans="2:14" x14ac:dyDescent="0.25">
      <c r="B130" s="28">
        <v>48898</v>
      </c>
      <c r="C130" s="17">
        <v>0.67087645555555553</v>
      </c>
      <c r="N130" s="23">
        <v>48898</v>
      </c>
    </row>
    <row r="131" spans="2:14" x14ac:dyDescent="0.25">
      <c r="B131" s="27">
        <v>48928</v>
      </c>
      <c r="C131" s="18">
        <v>0.6686179120879121</v>
      </c>
      <c r="N131" s="23">
        <v>48928</v>
      </c>
    </row>
    <row r="132" spans="2:14" x14ac:dyDescent="0.25">
      <c r="B132" s="28">
        <v>48959</v>
      </c>
      <c r="C132" s="17">
        <v>0.66630551648351644</v>
      </c>
      <c r="N132" s="23">
        <v>48959</v>
      </c>
    </row>
    <row r="133" spans="2:14" x14ac:dyDescent="0.25">
      <c r="B133" s="27">
        <v>48990</v>
      </c>
      <c r="C133" s="18">
        <v>0.66399312087912088</v>
      </c>
      <c r="N133" s="23">
        <v>48990</v>
      </c>
    </row>
    <row r="134" spans="2:14" x14ac:dyDescent="0.25">
      <c r="B134" s="28">
        <v>49018</v>
      </c>
      <c r="C134" s="17">
        <v>0.66192627397260273</v>
      </c>
      <c r="N134" s="23">
        <v>49018</v>
      </c>
    </row>
    <row r="135" spans="2:14" x14ac:dyDescent="0.25">
      <c r="B135" s="27">
        <v>49049</v>
      </c>
      <c r="C135" s="18">
        <v>0.6596560547945205</v>
      </c>
      <c r="N135" s="23">
        <v>49049</v>
      </c>
    </row>
    <row r="136" spans="2:14" x14ac:dyDescent="0.25">
      <c r="B136" s="28">
        <v>49079</v>
      </c>
      <c r="C136" s="17">
        <v>0.65745906849315072</v>
      </c>
      <c r="N136" s="23">
        <v>49079</v>
      </c>
    </row>
    <row r="137" spans="2:14" x14ac:dyDescent="0.25">
      <c r="B137" s="27">
        <v>49110</v>
      </c>
      <c r="C137" s="18">
        <v>0.65518884931506849</v>
      </c>
      <c r="N137" s="23">
        <v>49110</v>
      </c>
    </row>
    <row r="138" spans="2:14" x14ac:dyDescent="0.25">
      <c r="B138" s="28">
        <v>49140</v>
      </c>
      <c r="C138" s="17">
        <v>0.6529918630136986</v>
      </c>
      <c r="N138" s="23">
        <v>49140</v>
      </c>
    </row>
    <row r="139" spans="2:14" x14ac:dyDescent="0.25">
      <c r="B139" s="27">
        <v>49171</v>
      </c>
      <c r="C139" s="18">
        <v>0.65072164383561648</v>
      </c>
      <c r="N139" s="23">
        <v>49171</v>
      </c>
    </row>
    <row r="140" spans="2:14" x14ac:dyDescent="0.25">
      <c r="B140" s="28">
        <v>49202</v>
      </c>
      <c r="C140" s="17">
        <v>0.64845142465753425</v>
      </c>
      <c r="N140" s="23">
        <v>49202</v>
      </c>
    </row>
    <row r="141" spans="2:14" x14ac:dyDescent="0.25">
      <c r="B141" s="27">
        <v>49232</v>
      </c>
      <c r="C141" s="18">
        <v>0.64625443835616436</v>
      </c>
      <c r="N141" s="23">
        <v>49232</v>
      </c>
    </row>
    <row r="142" spans="2:14" x14ac:dyDescent="0.25">
      <c r="B142" s="28">
        <v>49263</v>
      </c>
      <c r="C142" s="17">
        <v>0.64398421917808224</v>
      </c>
      <c r="N142" s="23">
        <v>49263</v>
      </c>
    </row>
    <row r="143" spans="2:14" x14ac:dyDescent="0.25">
      <c r="B143" s="27">
        <v>49293</v>
      </c>
      <c r="C143" s="18">
        <v>0.64178723287671235</v>
      </c>
      <c r="N143" s="23">
        <v>49293</v>
      </c>
    </row>
    <row r="144" spans="2:14" x14ac:dyDescent="0.25">
      <c r="B144" s="28">
        <v>49324</v>
      </c>
      <c r="C144" s="17">
        <v>0.63951701369863012</v>
      </c>
      <c r="N144" s="23">
        <v>49324</v>
      </c>
    </row>
    <row r="145" spans="2:14" x14ac:dyDescent="0.25">
      <c r="B145" s="27">
        <v>49355</v>
      </c>
      <c r="C145" s="18">
        <v>0.637246794520548</v>
      </c>
      <c r="N145" s="23">
        <v>49355</v>
      </c>
    </row>
    <row r="146" spans="2:14" x14ac:dyDescent="0.25">
      <c r="B146" s="28">
        <v>49383</v>
      </c>
      <c r="C146" s="17">
        <v>0.63524326575342471</v>
      </c>
      <c r="N146" s="23">
        <v>49383</v>
      </c>
    </row>
    <row r="147" spans="2:14" x14ac:dyDescent="0.25">
      <c r="B147" s="27">
        <v>49414</v>
      </c>
      <c r="C147" s="18">
        <v>0.63306409315068501</v>
      </c>
      <c r="N147" s="23">
        <v>49414</v>
      </c>
    </row>
    <row r="148" spans="2:14" x14ac:dyDescent="0.25">
      <c r="B148" s="28">
        <v>49444</v>
      </c>
      <c r="C148" s="17">
        <v>0.63095521643835617</v>
      </c>
      <c r="N148" s="23">
        <v>49444</v>
      </c>
    </row>
    <row r="149" spans="2:14" x14ac:dyDescent="0.25">
      <c r="B149" s="27">
        <v>49475</v>
      </c>
      <c r="C149" s="18">
        <v>0.62877604383561647</v>
      </c>
      <c r="N149" s="23">
        <v>49475</v>
      </c>
    </row>
    <row r="150" spans="2:14" x14ac:dyDescent="0.25">
      <c r="B150" s="28">
        <v>49505</v>
      </c>
      <c r="C150" s="17">
        <v>0.62666716712328774</v>
      </c>
      <c r="N150" s="23">
        <v>49505</v>
      </c>
    </row>
    <row r="151" spans="2:14" x14ac:dyDescent="0.25">
      <c r="B151" s="27">
        <v>49536</v>
      </c>
      <c r="C151" s="18">
        <v>0.62448799452054793</v>
      </c>
      <c r="N151" s="23">
        <v>49536</v>
      </c>
    </row>
    <row r="152" spans="2:14" x14ac:dyDescent="0.25">
      <c r="B152" s="28">
        <v>49567</v>
      </c>
      <c r="C152" s="17">
        <v>0.62230882191780823</v>
      </c>
      <c r="N152" s="23">
        <v>49567</v>
      </c>
    </row>
    <row r="153" spans="2:14" x14ac:dyDescent="0.25">
      <c r="B153" s="27">
        <v>49597</v>
      </c>
      <c r="C153" s="18">
        <v>0.6201999452054795</v>
      </c>
      <c r="N153" s="23">
        <v>49597</v>
      </c>
    </row>
    <row r="154" spans="2:14" x14ac:dyDescent="0.25">
      <c r="B154" s="28">
        <v>49628</v>
      </c>
      <c r="C154" s="17">
        <v>0.61802077260273969</v>
      </c>
      <c r="N154" s="23">
        <v>49628</v>
      </c>
    </row>
    <row r="155" spans="2:14" x14ac:dyDescent="0.25">
      <c r="B155" s="27">
        <v>49658</v>
      </c>
      <c r="C155" s="18">
        <v>0.61591189589041095</v>
      </c>
      <c r="N155" s="23">
        <v>49658</v>
      </c>
    </row>
    <row r="156" spans="2:14" x14ac:dyDescent="0.25">
      <c r="B156" s="28">
        <v>49689</v>
      </c>
      <c r="C156" s="17">
        <v>0.61373272328767126</v>
      </c>
      <c r="N156" s="23">
        <v>49689</v>
      </c>
    </row>
    <row r="157" spans="2:14" x14ac:dyDescent="0.25">
      <c r="B157" s="27">
        <v>49720</v>
      </c>
      <c r="C157" s="18">
        <v>0.61155355068493145</v>
      </c>
      <c r="N157" s="23">
        <v>49720</v>
      </c>
    </row>
    <row r="158" spans="2:14" x14ac:dyDescent="0.25">
      <c r="B158" s="28">
        <v>49749</v>
      </c>
      <c r="C158" s="17">
        <v>0.60955581147540983</v>
      </c>
      <c r="N158" s="23">
        <v>49749</v>
      </c>
    </row>
    <row r="159" spans="2:14" x14ac:dyDescent="0.25">
      <c r="B159" s="27">
        <v>49780</v>
      </c>
      <c r="C159" s="18">
        <v>0.6074511147540983</v>
      </c>
      <c r="N159" s="23">
        <v>49780</v>
      </c>
    </row>
    <row r="160" spans="2:14" x14ac:dyDescent="0.25">
      <c r="B160" s="28">
        <v>49810</v>
      </c>
      <c r="C160" s="17">
        <v>0.60541431147540981</v>
      </c>
      <c r="N160" s="23">
        <v>49810</v>
      </c>
    </row>
    <row r="161" spans="2:14" x14ac:dyDescent="0.25">
      <c r="B161" s="27">
        <v>49841</v>
      </c>
      <c r="C161" s="18">
        <v>0.60330961475409828</v>
      </c>
      <c r="N161" s="23">
        <v>49841</v>
      </c>
    </row>
    <row r="162" spans="2:14" x14ac:dyDescent="0.25">
      <c r="B162" s="28">
        <v>49871</v>
      </c>
      <c r="C162" s="17">
        <v>0.60127281147540979</v>
      </c>
      <c r="N162" s="23">
        <v>49871</v>
      </c>
    </row>
    <row r="163" spans="2:14" x14ac:dyDescent="0.25">
      <c r="B163" s="27">
        <v>49902</v>
      </c>
      <c r="C163" s="18">
        <v>0.59916811475409837</v>
      </c>
      <c r="N163" s="23">
        <v>49902</v>
      </c>
    </row>
    <row r="164" spans="2:14" x14ac:dyDescent="0.25">
      <c r="B164" s="28">
        <v>49933</v>
      </c>
      <c r="C164" s="17">
        <v>0.59706341803278684</v>
      </c>
      <c r="N164" s="23">
        <v>49933</v>
      </c>
    </row>
    <row r="165" spans="2:14" x14ac:dyDescent="0.25">
      <c r="B165" s="27">
        <v>49963</v>
      </c>
      <c r="C165" s="18">
        <v>0.59502661475409835</v>
      </c>
      <c r="N165" s="23">
        <v>49963</v>
      </c>
    </row>
    <row r="166" spans="2:14" x14ac:dyDescent="0.25">
      <c r="B166" s="28">
        <v>49994</v>
      </c>
      <c r="C166" s="17">
        <v>0.59292191803278682</v>
      </c>
      <c r="N166" s="23">
        <v>49994</v>
      </c>
    </row>
    <row r="167" spans="2:14" x14ac:dyDescent="0.25">
      <c r="B167" s="27">
        <v>50024</v>
      </c>
      <c r="C167" s="18">
        <v>0.59088511475409833</v>
      </c>
      <c r="N167" s="23">
        <v>50024</v>
      </c>
    </row>
    <row r="168" spans="2:14" x14ac:dyDescent="0.25">
      <c r="B168" s="28">
        <v>50055</v>
      </c>
      <c r="C168" s="17">
        <v>0.5887804180327868</v>
      </c>
      <c r="N168" s="23">
        <v>50055</v>
      </c>
    </row>
    <row r="169" spans="2:14" x14ac:dyDescent="0.25">
      <c r="B169" s="27">
        <v>50086</v>
      </c>
      <c r="C169" s="18">
        <v>0.58667572131147538</v>
      </c>
      <c r="N169" s="23">
        <v>50086</v>
      </c>
    </row>
    <row r="170" spans="2:14" x14ac:dyDescent="0.25">
      <c r="B170" s="28">
        <v>50114</v>
      </c>
      <c r="C170" s="17">
        <v>0.58481594505494505</v>
      </c>
      <c r="N170" s="23">
        <v>50114</v>
      </c>
    </row>
    <row r="171" spans="2:14" x14ac:dyDescent="0.25">
      <c r="B171" s="27">
        <v>50145</v>
      </c>
      <c r="C171" s="18">
        <v>0.58279115109890112</v>
      </c>
      <c r="N171" s="23">
        <v>50145</v>
      </c>
    </row>
    <row r="172" spans="2:14" x14ac:dyDescent="0.25">
      <c r="B172" s="28">
        <v>50175</v>
      </c>
      <c r="C172" s="17">
        <v>0.58083167307692307</v>
      </c>
      <c r="N172" s="23">
        <v>50175</v>
      </c>
    </row>
    <row r="173" spans="2:14" x14ac:dyDescent="0.25">
      <c r="B173" s="27">
        <v>50206</v>
      </c>
      <c r="C173" s="18">
        <v>0.57880687912087914</v>
      </c>
      <c r="N173" s="23">
        <v>50206</v>
      </c>
    </row>
    <row r="174" spans="2:14" x14ac:dyDescent="0.25">
      <c r="B174" s="28">
        <v>50236</v>
      </c>
      <c r="C174" s="17">
        <v>0.57684740109890109</v>
      </c>
      <c r="N174" s="23">
        <v>50236</v>
      </c>
    </row>
    <row r="175" spans="2:14" x14ac:dyDescent="0.25">
      <c r="B175" s="27">
        <v>50267</v>
      </c>
      <c r="C175" s="18">
        <v>0.57482260714285716</v>
      </c>
      <c r="N175" s="23">
        <v>50267</v>
      </c>
    </row>
    <row r="176" spans="2:14" x14ac:dyDescent="0.25">
      <c r="B176" s="28">
        <v>50298</v>
      </c>
      <c r="C176" s="17">
        <v>0.57279781318681311</v>
      </c>
      <c r="N176" s="23">
        <v>50298</v>
      </c>
    </row>
    <row r="177" spans="2:14" x14ac:dyDescent="0.25">
      <c r="B177" s="27">
        <v>50328</v>
      </c>
      <c r="C177" s="18">
        <v>0.57083833516483518</v>
      </c>
      <c r="N177" s="23">
        <v>50328</v>
      </c>
    </row>
    <row r="178" spans="2:14" x14ac:dyDescent="0.25">
      <c r="B178" s="28">
        <v>50359</v>
      </c>
      <c r="C178" s="17">
        <v>0.56881354120879113</v>
      </c>
      <c r="N178" s="23">
        <v>50359</v>
      </c>
    </row>
    <row r="179" spans="2:14" x14ac:dyDescent="0.25">
      <c r="B179" s="27">
        <v>50389</v>
      </c>
      <c r="C179" s="18">
        <v>0.5668540631868132</v>
      </c>
      <c r="N179" s="23">
        <v>50389</v>
      </c>
    </row>
    <row r="180" spans="2:14" x14ac:dyDescent="0.25">
      <c r="B180" s="28">
        <v>50420</v>
      </c>
      <c r="C180" s="17">
        <v>0.56482926923076926</v>
      </c>
      <c r="N180" s="23">
        <v>50420</v>
      </c>
    </row>
    <row r="181" spans="2:14" x14ac:dyDescent="0.25">
      <c r="B181" s="27">
        <v>50451</v>
      </c>
      <c r="C181" s="18">
        <v>0.56280447527472521</v>
      </c>
      <c r="N181" s="23">
        <v>50451</v>
      </c>
    </row>
    <row r="182" spans="2:14" x14ac:dyDescent="0.25">
      <c r="B182" s="28">
        <v>50479</v>
      </c>
      <c r="C182" s="17">
        <v>0.56102935967302447</v>
      </c>
      <c r="N182" s="23">
        <v>50479</v>
      </c>
    </row>
    <row r="183" spans="2:14" x14ac:dyDescent="0.25">
      <c r="B183" s="27">
        <v>50510</v>
      </c>
      <c r="C183" s="18">
        <v>0.55910254495912803</v>
      </c>
      <c r="N183" s="23">
        <v>50510</v>
      </c>
    </row>
    <row r="184" spans="2:14" x14ac:dyDescent="0.25">
      <c r="B184" s="28">
        <v>50540</v>
      </c>
      <c r="C184" s="17">
        <v>0.55723788555858311</v>
      </c>
      <c r="N184" s="23">
        <v>50540</v>
      </c>
    </row>
    <row r="185" spans="2:14" x14ac:dyDescent="0.25">
      <c r="B185" s="27">
        <v>50571</v>
      </c>
      <c r="C185" s="18">
        <v>0.55531107084468656</v>
      </c>
      <c r="N185" s="23">
        <v>50571</v>
      </c>
    </row>
    <row r="186" spans="2:14" x14ac:dyDescent="0.25">
      <c r="B186" s="28">
        <v>50601</v>
      </c>
      <c r="C186" s="17">
        <v>0.55344641144414164</v>
      </c>
      <c r="N186" s="23">
        <v>50601</v>
      </c>
    </row>
    <row r="187" spans="2:14" x14ac:dyDescent="0.25">
      <c r="B187" s="27">
        <v>50632</v>
      </c>
      <c r="C187" s="18">
        <v>0.5515195967302452</v>
      </c>
      <c r="N187" s="23">
        <v>50632</v>
      </c>
    </row>
    <row r="188" spans="2:14" x14ac:dyDescent="0.25">
      <c r="B188" s="28">
        <v>50663</v>
      </c>
      <c r="C188" s="17">
        <v>0.54959278201634876</v>
      </c>
      <c r="N188" s="23">
        <v>50663</v>
      </c>
    </row>
    <row r="189" spans="2:14" x14ac:dyDescent="0.25">
      <c r="B189" s="27">
        <v>50693</v>
      </c>
      <c r="C189" s="18">
        <v>0.54772812261580373</v>
      </c>
      <c r="N189" s="23">
        <v>50693</v>
      </c>
    </row>
    <row r="190" spans="2:14" x14ac:dyDescent="0.25">
      <c r="B190" s="28">
        <v>50724</v>
      </c>
      <c r="C190" s="17">
        <v>0.54580130790190728</v>
      </c>
      <c r="N190" s="23">
        <v>50724</v>
      </c>
    </row>
    <row r="191" spans="2:14" x14ac:dyDescent="0.25">
      <c r="B191" s="27">
        <v>50754</v>
      </c>
      <c r="C191" s="18">
        <v>0.54393664850136236</v>
      </c>
      <c r="N191" s="23">
        <v>50754</v>
      </c>
    </row>
    <row r="192" spans="2:14" x14ac:dyDescent="0.25">
      <c r="B192" s="28">
        <v>50785</v>
      </c>
      <c r="C192" s="17">
        <v>0.54200983378746592</v>
      </c>
      <c r="N192" s="23">
        <v>50785</v>
      </c>
    </row>
    <row r="193" spans="2:14" x14ac:dyDescent="0.25">
      <c r="B193" s="27">
        <v>50816</v>
      </c>
      <c r="C193" s="18">
        <v>0.54008301907356948</v>
      </c>
      <c r="N193" s="23">
        <v>50816</v>
      </c>
    </row>
    <row r="194" spans="2:14" x14ac:dyDescent="0.25">
      <c r="B194" s="28">
        <v>50844</v>
      </c>
      <c r="C194" s="17">
        <v>0.53841810439560434</v>
      </c>
      <c r="N194" s="23">
        <v>50844</v>
      </c>
    </row>
    <row r="195" spans="2:14" x14ac:dyDescent="0.25">
      <c r="B195" s="27">
        <v>50875</v>
      </c>
      <c r="C195" s="18">
        <v>0.53664718681318679</v>
      </c>
      <c r="N195" s="23">
        <v>50875</v>
      </c>
    </row>
    <row r="196" spans="2:14" x14ac:dyDescent="0.25">
      <c r="B196" s="28">
        <v>50905</v>
      </c>
      <c r="C196" s="17">
        <v>0.53493339560439557</v>
      </c>
      <c r="N196" s="23">
        <v>50905</v>
      </c>
    </row>
    <row r="197" spans="2:14" x14ac:dyDescent="0.25">
      <c r="B197" s="27">
        <v>50936</v>
      </c>
      <c r="C197" s="18">
        <v>0.53316247802197803</v>
      </c>
      <c r="N197" s="23">
        <v>50936</v>
      </c>
    </row>
    <row r="198" spans="2:14" x14ac:dyDescent="0.25">
      <c r="B198" s="28">
        <v>50966</v>
      </c>
      <c r="C198" s="17">
        <v>0.5314486868131868</v>
      </c>
      <c r="N198" s="23">
        <v>50966</v>
      </c>
    </row>
    <row r="199" spans="2:14" x14ac:dyDescent="0.25">
      <c r="B199" s="27">
        <v>50997</v>
      </c>
      <c r="C199" s="18">
        <v>0.52967776923076915</v>
      </c>
      <c r="N199" s="23">
        <v>50997</v>
      </c>
    </row>
    <row r="200" spans="2:14" x14ac:dyDescent="0.25">
      <c r="B200" s="28">
        <v>51028</v>
      </c>
      <c r="C200" s="17">
        <v>0.5279068516483516</v>
      </c>
      <c r="N200" s="23">
        <v>51028</v>
      </c>
    </row>
    <row r="201" spans="2:14" x14ac:dyDescent="0.25">
      <c r="B201" s="27">
        <v>51058</v>
      </c>
      <c r="C201" s="18">
        <v>0.52619306043956038</v>
      </c>
      <c r="N201" s="23">
        <v>51058</v>
      </c>
    </row>
    <row r="202" spans="2:14" x14ac:dyDescent="0.25">
      <c r="B202" s="28">
        <v>51089</v>
      </c>
      <c r="C202" s="17">
        <v>0.52442214285714284</v>
      </c>
      <c r="N202" s="23">
        <v>51089</v>
      </c>
    </row>
    <row r="203" spans="2:14" x14ac:dyDescent="0.25">
      <c r="B203" s="27">
        <v>51119</v>
      </c>
      <c r="C203" s="18">
        <v>0.52270835164835161</v>
      </c>
      <c r="N203" s="23">
        <v>51119</v>
      </c>
    </row>
    <row r="204" spans="2:14" x14ac:dyDescent="0.25">
      <c r="B204" s="28">
        <v>51150</v>
      </c>
      <c r="C204" s="17">
        <v>0.52093743406593407</v>
      </c>
      <c r="N204" s="23">
        <v>51150</v>
      </c>
    </row>
    <row r="205" spans="2:14" x14ac:dyDescent="0.25">
      <c r="B205" s="27">
        <v>51181</v>
      </c>
      <c r="C205" s="18">
        <v>0.51916651648351642</v>
      </c>
      <c r="N205" s="23">
        <v>51181</v>
      </c>
    </row>
    <row r="206" spans="2:14" x14ac:dyDescent="0.25">
      <c r="B206" s="28">
        <v>51210</v>
      </c>
      <c r="C206" s="17">
        <v>0.51755055191256827</v>
      </c>
      <c r="N206" s="23">
        <v>51210</v>
      </c>
    </row>
    <row r="207" spans="2:14" x14ac:dyDescent="0.25">
      <c r="B207" s="27">
        <v>51241</v>
      </c>
      <c r="C207" s="18">
        <v>0.51585385245901638</v>
      </c>
      <c r="N207" s="23">
        <v>51241</v>
      </c>
    </row>
    <row r="208" spans="2:14" x14ac:dyDescent="0.25">
      <c r="B208" s="28">
        <v>51271</v>
      </c>
      <c r="C208" s="17">
        <v>0.51421188524590156</v>
      </c>
      <c r="N208" s="23">
        <v>51271</v>
      </c>
    </row>
    <row r="209" spans="2:14" x14ac:dyDescent="0.25">
      <c r="B209" s="27">
        <v>51302</v>
      </c>
      <c r="C209" s="18">
        <v>0.51251518579234967</v>
      </c>
      <c r="N209" s="23">
        <v>51302</v>
      </c>
    </row>
    <row r="210" spans="2:14" x14ac:dyDescent="0.25">
      <c r="B210" s="28">
        <v>51332</v>
      </c>
      <c r="C210" s="17">
        <v>0.51087321857923496</v>
      </c>
      <c r="N210" s="23">
        <v>51332</v>
      </c>
    </row>
    <row r="211" spans="2:14" x14ac:dyDescent="0.25">
      <c r="B211" s="27">
        <v>51363</v>
      </c>
      <c r="C211" s="18">
        <v>0.50917651912568307</v>
      </c>
      <c r="N211" s="23">
        <v>51363</v>
      </c>
    </row>
    <row r="212" spans="2:14" x14ac:dyDescent="0.25">
      <c r="B212" s="28">
        <v>51394</v>
      </c>
      <c r="C212" s="17">
        <v>0.50747981967213107</v>
      </c>
      <c r="N212" s="23">
        <v>51394</v>
      </c>
    </row>
    <row r="213" spans="2:14" x14ac:dyDescent="0.25">
      <c r="B213" s="27">
        <v>51424</v>
      </c>
      <c r="C213" s="18">
        <v>0.50583785245901636</v>
      </c>
      <c r="N213" s="23">
        <v>51424</v>
      </c>
    </row>
    <row r="214" spans="2:14" x14ac:dyDescent="0.25">
      <c r="B214" s="28">
        <v>51455</v>
      </c>
      <c r="C214" s="17">
        <v>0.50414115300546447</v>
      </c>
      <c r="N214" s="23">
        <v>51455</v>
      </c>
    </row>
    <row r="215" spans="2:14" x14ac:dyDescent="0.25">
      <c r="B215" s="27">
        <v>51485</v>
      </c>
      <c r="C215" s="18">
        <v>0.50249918579234976</v>
      </c>
      <c r="N215" s="23">
        <v>51485</v>
      </c>
    </row>
    <row r="216" spans="2:14" x14ac:dyDescent="0.25">
      <c r="B216" s="28">
        <v>51516</v>
      </c>
      <c r="C216" s="17">
        <v>0.50080248633879776</v>
      </c>
      <c r="N216" s="23">
        <v>51516</v>
      </c>
    </row>
    <row r="217" spans="2:14" x14ac:dyDescent="0.25">
      <c r="B217" s="27">
        <v>51547</v>
      </c>
      <c r="C217" s="18">
        <v>0.49910578688524587</v>
      </c>
      <c r="N217" s="23">
        <v>51547</v>
      </c>
    </row>
    <row r="218" spans="2:14" x14ac:dyDescent="0.25">
      <c r="B218" s="28">
        <v>51575</v>
      </c>
      <c r="C218" s="17">
        <v>0.49760709315068491</v>
      </c>
      <c r="N218" s="23">
        <v>51575</v>
      </c>
    </row>
    <row r="219" spans="2:14" x14ac:dyDescent="0.25">
      <c r="B219" s="27">
        <v>51606</v>
      </c>
      <c r="C219" s="18">
        <v>0.49597589863013697</v>
      </c>
      <c r="N219" s="23">
        <v>51606</v>
      </c>
    </row>
    <row r="220" spans="2:14" x14ac:dyDescent="0.25">
      <c r="B220" s="28">
        <v>51636</v>
      </c>
      <c r="C220" s="17">
        <v>0.49439732328767122</v>
      </c>
      <c r="N220" s="23">
        <v>51636</v>
      </c>
    </row>
    <row r="221" spans="2:14" x14ac:dyDescent="0.25">
      <c r="B221" s="27">
        <v>51667</v>
      </c>
      <c r="C221" s="18">
        <v>0.49276612876712328</v>
      </c>
      <c r="N221" s="23">
        <v>51667</v>
      </c>
    </row>
    <row r="222" spans="2:14" x14ac:dyDescent="0.25">
      <c r="B222" s="28">
        <v>51697</v>
      </c>
      <c r="C222" s="17">
        <v>0.49118755342465753</v>
      </c>
      <c r="N222" s="23">
        <v>51697</v>
      </c>
    </row>
    <row r="223" spans="2:14" x14ac:dyDescent="0.25">
      <c r="B223" s="27">
        <v>51728</v>
      </c>
      <c r="C223" s="18">
        <v>0.48955635890410959</v>
      </c>
      <c r="N223" s="23">
        <v>51728</v>
      </c>
    </row>
    <row r="224" spans="2:14" x14ac:dyDescent="0.25">
      <c r="B224" s="28">
        <v>51759</v>
      </c>
      <c r="C224" s="17">
        <v>0.48792516438356159</v>
      </c>
      <c r="N224" s="23">
        <v>51759</v>
      </c>
    </row>
    <row r="225" spans="2:14" x14ac:dyDescent="0.25">
      <c r="B225" s="27">
        <v>51789</v>
      </c>
      <c r="C225" s="18">
        <v>0.48634658904109584</v>
      </c>
      <c r="N225" s="23">
        <v>51789</v>
      </c>
    </row>
    <row r="226" spans="2:14" x14ac:dyDescent="0.25">
      <c r="B226" s="28">
        <v>51820</v>
      </c>
      <c r="C226" s="17">
        <v>0.4847153945205479</v>
      </c>
      <c r="N226" s="23">
        <v>51820</v>
      </c>
    </row>
    <row r="227" spans="2:14" x14ac:dyDescent="0.25">
      <c r="B227" s="27">
        <v>51850</v>
      </c>
      <c r="C227" s="18">
        <v>0.48313681917808216</v>
      </c>
      <c r="N227" s="23">
        <v>51850</v>
      </c>
    </row>
    <row r="228" spans="2:14" x14ac:dyDescent="0.25">
      <c r="B228" s="28">
        <v>51881</v>
      </c>
      <c r="C228" s="17">
        <v>0.48150562465753421</v>
      </c>
      <c r="N228" s="23">
        <v>51881</v>
      </c>
    </row>
    <row r="229" spans="2:14" x14ac:dyDescent="0.25">
      <c r="B229" s="27">
        <v>51912</v>
      </c>
      <c r="C229" s="18">
        <v>0.47987443013698627</v>
      </c>
      <c r="N229" s="23">
        <v>51912</v>
      </c>
    </row>
    <row r="230" spans="2:14" x14ac:dyDescent="0.25">
      <c r="B230" s="28">
        <v>51940</v>
      </c>
      <c r="C230" s="17">
        <v>0.47843353150684931</v>
      </c>
      <c r="N230" s="23">
        <v>51940</v>
      </c>
    </row>
    <row r="231" spans="2:14" x14ac:dyDescent="0.25">
      <c r="B231" s="27">
        <v>51971</v>
      </c>
      <c r="C231" s="18">
        <v>0.47686518630136981</v>
      </c>
      <c r="N231" s="23">
        <v>51971</v>
      </c>
    </row>
    <row r="232" spans="2:14" x14ac:dyDescent="0.25">
      <c r="B232" s="28">
        <v>52001</v>
      </c>
      <c r="C232" s="17">
        <v>0.47534743287671233</v>
      </c>
      <c r="N232" s="23">
        <v>52001</v>
      </c>
    </row>
    <row r="233" spans="2:14" x14ac:dyDescent="0.25">
      <c r="B233" s="27">
        <v>52032</v>
      </c>
      <c r="C233" s="18">
        <v>0.47377908767123283</v>
      </c>
      <c r="N233" s="23">
        <v>52032</v>
      </c>
    </row>
    <row r="234" spans="2:14" x14ac:dyDescent="0.25">
      <c r="B234" s="28">
        <v>52062</v>
      </c>
      <c r="C234" s="17">
        <v>0.47226133424657535</v>
      </c>
      <c r="N234" s="23">
        <v>52062</v>
      </c>
    </row>
    <row r="235" spans="2:14" x14ac:dyDescent="0.25">
      <c r="B235" s="27">
        <v>52093</v>
      </c>
      <c r="C235" s="18">
        <v>0.47069298904109586</v>
      </c>
      <c r="N235" s="23">
        <v>52093</v>
      </c>
    </row>
    <row r="236" spans="2:14" x14ac:dyDescent="0.25">
      <c r="B236" s="28">
        <v>52124</v>
      </c>
      <c r="C236" s="17">
        <v>0.46912464383561642</v>
      </c>
      <c r="N236" s="23">
        <v>52124</v>
      </c>
    </row>
    <row r="237" spans="2:14" x14ac:dyDescent="0.25">
      <c r="B237" s="27">
        <v>52154</v>
      </c>
      <c r="C237" s="18">
        <v>0.46760689041095888</v>
      </c>
      <c r="N237" s="23">
        <v>52154</v>
      </c>
    </row>
    <row r="238" spans="2:14" x14ac:dyDescent="0.25">
      <c r="B238" s="28">
        <v>52185</v>
      </c>
      <c r="C238" s="17">
        <v>0.46603854520547944</v>
      </c>
      <c r="N238" s="23">
        <v>52185</v>
      </c>
    </row>
    <row r="239" spans="2:14" x14ac:dyDescent="0.25">
      <c r="B239" s="27">
        <v>52215</v>
      </c>
      <c r="C239" s="18">
        <v>0.4645207917808219</v>
      </c>
      <c r="N239" s="23">
        <v>52215</v>
      </c>
    </row>
    <row r="240" spans="2:14" x14ac:dyDescent="0.25">
      <c r="B240" s="28">
        <v>52246</v>
      </c>
      <c r="C240" s="17">
        <v>0.46295244657534246</v>
      </c>
      <c r="N240" s="23">
        <v>52246</v>
      </c>
    </row>
    <row r="241" spans="2:14" x14ac:dyDescent="0.25">
      <c r="B241" s="27">
        <v>52277</v>
      </c>
      <c r="C241" s="18">
        <v>0.46138410136986302</v>
      </c>
      <c r="N241" s="23">
        <v>52277</v>
      </c>
    </row>
    <row r="242" spans="2:14" x14ac:dyDescent="0.25">
      <c r="B242" s="28">
        <v>52305</v>
      </c>
      <c r="C242" s="17">
        <v>0.46000298365122616</v>
      </c>
      <c r="N242" s="23">
        <v>52305</v>
      </c>
    </row>
    <row r="243" spans="2:14" x14ac:dyDescent="0.25">
      <c r="B243" s="27">
        <v>52336</v>
      </c>
      <c r="C243" s="18">
        <v>0.45850332697547685</v>
      </c>
      <c r="N243" s="23">
        <v>52336</v>
      </c>
    </row>
    <row r="244" spans="2:14" x14ac:dyDescent="0.25">
      <c r="B244" s="28">
        <v>52366</v>
      </c>
      <c r="C244" s="17">
        <v>0.45705204632152591</v>
      </c>
      <c r="N244" s="23">
        <v>52366</v>
      </c>
    </row>
    <row r="245" spans="2:14" x14ac:dyDescent="0.25">
      <c r="B245" s="27">
        <v>52397</v>
      </c>
      <c r="C245" s="18">
        <v>0.45555238964577655</v>
      </c>
      <c r="N245" s="23">
        <v>52397</v>
      </c>
    </row>
    <row r="246" spans="2:14" x14ac:dyDescent="0.25">
      <c r="B246" s="28">
        <v>52427</v>
      </c>
      <c r="C246" s="17">
        <v>0.4541011089918256</v>
      </c>
      <c r="N246" s="23">
        <v>52427</v>
      </c>
    </row>
    <row r="247" spans="2:14" x14ac:dyDescent="0.25">
      <c r="B247" s="27">
        <v>52458</v>
      </c>
      <c r="C247" s="18">
        <v>0.45260145231607629</v>
      </c>
      <c r="N247" s="23">
        <v>52458</v>
      </c>
    </row>
    <row r="248" spans="2:14" x14ac:dyDescent="0.25">
      <c r="B248" s="28">
        <v>52489</v>
      </c>
      <c r="C248" s="17">
        <v>0.45110179564032699</v>
      </c>
      <c r="N248" s="23">
        <v>52489</v>
      </c>
    </row>
    <row r="249" spans="2:14" x14ac:dyDescent="0.25">
      <c r="B249" s="27">
        <v>52519</v>
      </c>
      <c r="C249" s="18">
        <v>0.44965051498637604</v>
      </c>
      <c r="N249" s="23">
        <v>52519</v>
      </c>
    </row>
    <row r="250" spans="2:14" x14ac:dyDescent="0.25">
      <c r="B250" s="28">
        <v>52550</v>
      </c>
      <c r="C250" s="17">
        <v>0.44815085831062668</v>
      </c>
      <c r="N250" s="23">
        <v>52550</v>
      </c>
    </row>
    <row r="251" spans="2:14" x14ac:dyDescent="0.25">
      <c r="B251" s="27">
        <v>52580</v>
      </c>
      <c r="C251" s="18">
        <v>0.44669957765667573</v>
      </c>
      <c r="N251" s="23">
        <v>52580</v>
      </c>
    </row>
    <row r="252" spans="2:14" x14ac:dyDescent="0.25">
      <c r="B252" s="28">
        <v>52611</v>
      </c>
      <c r="C252" s="17">
        <v>0.44519992098092642</v>
      </c>
      <c r="N252" s="23">
        <v>52611</v>
      </c>
    </row>
    <row r="253" spans="2:14" x14ac:dyDescent="0.25">
      <c r="B253" s="27">
        <v>52642</v>
      </c>
      <c r="C253" s="18">
        <v>0.44370026430517712</v>
      </c>
      <c r="N253" s="23">
        <v>52642</v>
      </c>
    </row>
    <row r="254" spans="2:14" x14ac:dyDescent="0.25">
      <c r="B254" s="28">
        <v>52671</v>
      </c>
      <c r="C254" s="17">
        <v>0.44240783516483517</v>
      </c>
      <c r="N254" s="23">
        <v>52671</v>
      </c>
    </row>
    <row r="255" spans="2:14" x14ac:dyDescent="0.25">
      <c r="B255" s="27">
        <v>52702</v>
      </c>
      <c r="C255" s="18">
        <v>0.44113649450549453</v>
      </c>
      <c r="N255" s="23">
        <v>52702</v>
      </c>
    </row>
    <row r="256" spans="2:14" x14ac:dyDescent="0.25">
      <c r="B256" s="28">
        <v>52732</v>
      </c>
      <c r="C256" s="17">
        <v>0.43990616483516481</v>
      </c>
      <c r="N256" s="23">
        <v>52732</v>
      </c>
    </row>
    <row r="257" spans="2:14" x14ac:dyDescent="0.25">
      <c r="B257" s="27">
        <v>52763</v>
      </c>
      <c r="C257" s="18">
        <v>0.43863482417582417</v>
      </c>
      <c r="N257" s="23">
        <v>52763</v>
      </c>
    </row>
    <row r="258" spans="2:14" x14ac:dyDescent="0.25">
      <c r="B258" s="28">
        <v>52793</v>
      </c>
      <c r="C258" s="17">
        <v>0.43740449450549451</v>
      </c>
      <c r="N258" s="23">
        <v>52793</v>
      </c>
    </row>
    <row r="259" spans="2:14" x14ac:dyDescent="0.25">
      <c r="B259" s="27">
        <v>52824</v>
      </c>
      <c r="C259" s="18">
        <v>0.43613315384615386</v>
      </c>
      <c r="N259" s="23">
        <v>52824</v>
      </c>
    </row>
    <row r="260" spans="2:14" x14ac:dyDescent="0.25">
      <c r="B260" s="28">
        <v>52855</v>
      </c>
      <c r="C260" s="17">
        <v>0.43486181318681316</v>
      </c>
      <c r="N260" s="23">
        <v>52855</v>
      </c>
    </row>
    <row r="261" spans="2:14" x14ac:dyDescent="0.25">
      <c r="B261" s="27">
        <v>52885</v>
      </c>
      <c r="C261" s="18">
        <v>0.43363148351648351</v>
      </c>
      <c r="N261" s="23">
        <v>52885</v>
      </c>
    </row>
    <row r="262" spans="2:14" x14ac:dyDescent="0.25">
      <c r="B262" s="28">
        <v>52916</v>
      </c>
      <c r="C262" s="17">
        <v>0.43236014285714286</v>
      </c>
      <c r="N262" s="23">
        <v>52916</v>
      </c>
    </row>
    <row r="263" spans="2:14" x14ac:dyDescent="0.25">
      <c r="B263" s="27">
        <v>52946</v>
      </c>
      <c r="C263" s="18">
        <v>0.4311298131868132</v>
      </c>
      <c r="N263" s="23">
        <v>52946</v>
      </c>
    </row>
    <row r="264" spans="2:14" x14ac:dyDescent="0.25">
      <c r="B264" s="28">
        <v>52977</v>
      </c>
      <c r="C264" s="17">
        <v>0.42985847252747256</v>
      </c>
      <c r="N264" s="23">
        <v>52977</v>
      </c>
    </row>
    <row r="265" spans="2:14" x14ac:dyDescent="0.25">
      <c r="B265" s="27">
        <v>53008</v>
      </c>
      <c r="C265" s="18">
        <v>0.42858713186813185</v>
      </c>
      <c r="N265" s="23">
        <v>53008</v>
      </c>
    </row>
    <row r="266" spans="2:14" x14ac:dyDescent="0.25">
      <c r="B266" s="28">
        <v>53036</v>
      </c>
      <c r="C266" s="17">
        <v>0.4274659589041096</v>
      </c>
      <c r="N266" s="23">
        <v>53036</v>
      </c>
    </row>
    <row r="267" spans="2:14" x14ac:dyDescent="0.25">
      <c r="B267" s="27">
        <v>53067</v>
      </c>
      <c r="C267" s="18">
        <v>0.42624719178082193</v>
      </c>
      <c r="N267" s="23">
        <v>53067</v>
      </c>
    </row>
    <row r="268" spans="2:14" x14ac:dyDescent="0.25">
      <c r="B268" s="28">
        <v>53097</v>
      </c>
      <c r="C268" s="17">
        <v>0.4250677397260274</v>
      </c>
      <c r="N268" s="23">
        <v>53097</v>
      </c>
    </row>
    <row r="269" spans="2:14" x14ac:dyDescent="0.25">
      <c r="B269" s="27">
        <v>53128</v>
      </c>
      <c r="C269" s="18">
        <v>0.42384897260273974</v>
      </c>
      <c r="N269" s="23">
        <v>53128</v>
      </c>
    </row>
    <row r="270" spans="2:14" x14ac:dyDescent="0.25">
      <c r="B270" s="28">
        <v>53158</v>
      </c>
      <c r="C270" s="17">
        <v>0.42266952054794521</v>
      </c>
      <c r="N270" s="23">
        <v>53158</v>
      </c>
    </row>
    <row r="271" spans="2:14" x14ac:dyDescent="0.25">
      <c r="B271" s="27">
        <v>53189</v>
      </c>
      <c r="C271" s="18">
        <v>0.42145075342465754</v>
      </c>
      <c r="N271" s="23">
        <v>53189</v>
      </c>
    </row>
    <row r="272" spans="2:14" x14ac:dyDescent="0.25">
      <c r="B272" s="28">
        <v>53220</v>
      </c>
      <c r="C272" s="17">
        <v>0.42023198630136988</v>
      </c>
      <c r="N272" s="23">
        <v>53220</v>
      </c>
    </row>
    <row r="273" spans="2:14" x14ac:dyDescent="0.25">
      <c r="B273" s="27">
        <v>53250</v>
      </c>
      <c r="C273" s="18">
        <v>0.41905253424657535</v>
      </c>
      <c r="N273" s="23">
        <v>53250</v>
      </c>
    </row>
    <row r="274" spans="2:14" x14ac:dyDescent="0.25">
      <c r="B274" s="28">
        <v>53281</v>
      </c>
      <c r="C274" s="17">
        <v>0.41783376712328768</v>
      </c>
      <c r="N274" s="23">
        <v>53281</v>
      </c>
    </row>
    <row r="275" spans="2:14" x14ac:dyDescent="0.25">
      <c r="B275" s="27">
        <v>53311</v>
      </c>
      <c r="C275" s="18">
        <v>0.41665431506849315</v>
      </c>
      <c r="N275" s="23">
        <v>53311</v>
      </c>
    </row>
    <row r="276" spans="2:14" x14ac:dyDescent="0.25">
      <c r="B276" s="28">
        <v>53342</v>
      </c>
      <c r="C276" s="17">
        <v>0.41543554794520543</v>
      </c>
      <c r="N276" s="23">
        <v>53342</v>
      </c>
    </row>
    <row r="277" spans="2:14" x14ac:dyDescent="0.25">
      <c r="B277" s="27">
        <v>53373</v>
      </c>
      <c r="C277" s="18">
        <v>0.41421678082191776</v>
      </c>
      <c r="N277" s="23">
        <v>53373</v>
      </c>
    </row>
    <row r="278" spans="2:14" x14ac:dyDescent="0.25">
      <c r="B278" s="28">
        <v>53401</v>
      </c>
      <c r="C278" s="17">
        <v>0.41313699999999998</v>
      </c>
      <c r="N278" s="23">
        <v>53401</v>
      </c>
    </row>
    <row r="279" spans="2:14" x14ac:dyDescent="0.25">
      <c r="B279" s="27">
        <v>53432</v>
      </c>
      <c r="C279" s="18">
        <v>0.41195899999999996</v>
      </c>
      <c r="N279" s="23">
        <v>53432</v>
      </c>
    </row>
    <row r="280" spans="2:14" x14ac:dyDescent="0.25">
      <c r="B280" s="28">
        <v>53462</v>
      </c>
      <c r="C280" s="17">
        <v>0.41081899999999999</v>
      </c>
      <c r="N280" s="23">
        <v>53462</v>
      </c>
    </row>
    <row r="281" spans="2:14" x14ac:dyDescent="0.25">
      <c r="B281" s="27">
        <v>53493</v>
      </c>
      <c r="C281" s="18">
        <v>0.40964099999999998</v>
      </c>
      <c r="N281" s="23">
        <v>53493</v>
      </c>
    </row>
    <row r="282" spans="2:14" x14ac:dyDescent="0.25">
      <c r="B282" s="28">
        <v>53523</v>
      </c>
      <c r="C282" s="17">
        <v>0.408501</v>
      </c>
      <c r="N282" s="23">
        <v>53523</v>
      </c>
    </row>
    <row r="283" spans="2:14" x14ac:dyDescent="0.25">
      <c r="B283" s="27">
        <v>53554</v>
      </c>
      <c r="C283" s="18">
        <v>0.40732299999999999</v>
      </c>
      <c r="N283" s="23">
        <v>53554</v>
      </c>
    </row>
    <row r="284" spans="2:14" x14ac:dyDescent="0.25">
      <c r="B284" s="28">
        <v>53585</v>
      </c>
      <c r="C284" s="17">
        <v>0.40614499999999998</v>
      </c>
      <c r="N284" s="23">
        <v>53585</v>
      </c>
    </row>
    <row r="285" spans="2:14" x14ac:dyDescent="0.25">
      <c r="B285" s="27">
        <v>53615</v>
      </c>
      <c r="C285" s="18">
        <v>0.405005</v>
      </c>
      <c r="N285" s="23">
        <v>53615</v>
      </c>
    </row>
    <row r="286" spans="2:14" x14ac:dyDescent="0.25">
      <c r="B286" s="28">
        <v>53646</v>
      </c>
      <c r="C286" s="17">
        <v>0.40382699999999999</v>
      </c>
      <c r="N286" s="23">
        <v>53646</v>
      </c>
    </row>
    <row r="287" spans="2:14" x14ac:dyDescent="0.25">
      <c r="B287" s="27">
        <v>53676</v>
      </c>
      <c r="C287" s="18">
        <v>0.40268699999999996</v>
      </c>
      <c r="N287" s="23">
        <v>53676</v>
      </c>
    </row>
    <row r="288" spans="2:14" x14ac:dyDescent="0.25">
      <c r="B288" s="28">
        <v>53707</v>
      </c>
      <c r="C288" s="17">
        <v>0.401509</v>
      </c>
      <c r="N288" s="23">
        <v>53707</v>
      </c>
    </row>
    <row r="289" spans="2:14" x14ac:dyDescent="0.25">
      <c r="B289" s="27">
        <v>53738</v>
      </c>
      <c r="C289" s="18">
        <v>0.40033099999999999</v>
      </c>
      <c r="N289" s="23">
        <v>53738</v>
      </c>
    </row>
    <row r="290" spans="2:14" x14ac:dyDescent="0.25">
      <c r="B290" s="28">
        <v>53766</v>
      </c>
      <c r="C290" s="17">
        <v>0.39928742739726025</v>
      </c>
      <c r="N290" s="23">
        <v>53766</v>
      </c>
    </row>
    <row r="291" spans="2:14" x14ac:dyDescent="0.25">
      <c r="B291" s="27">
        <v>53797</v>
      </c>
      <c r="C291" s="18">
        <v>0.39814900547945203</v>
      </c>
      <c r="N291" s="23">
        <v>53797</v>
      </c>
    </row>
    <row r="292" spans="2:14" x14ac:dyDescent="0.25">
      <c r="B292" s="28">
        <v>53827</v>
      </c>
      <c r="C292" s="17">
        <v>0.39704730684931505</v>
      </c>
      <c r="N292" s="23">
        <v>53827</v>
      </c>
    </row>
    <row r="293" spans="2:14" x14ac:dyDescent="0.25">
      <c r="B293" s="27">
        <v>53858</v>
      </c>
      <c r="C293" s="18">
        <v>0.39590888493150683</v>
      </c>
      <c r="N293" s="23">
        <v>53858</v>
      </c>
    </row>
    <row r="294" spans="2:14" x14ac:dyDescent="0.25">
      <c r="B294" s="28">
        <v>53888</v>
      </c>
      <c r="C294" s="17">
        <v>0.39480718630136985</v>
      </c>
      <c r="N294" s="23">
        <v>53888</v>
      </c>
    </row>
    <row r="295" spans="2:14" x14ac:dyDescent="0.25">
      <c r="B295" s="27">
        <v>53919</v>
      </c>
      <c r="C295" s="18">
        <v>0.39366876438356163</v>
      </c>
      <c r="N295" s="23">
        <v>53919</v>
      </c>
    </row>
    <row r="296" spans="2:14" x14ac:dyDescent="0.25">
      <c r="B296" s="28">
        <v>53950</v>
      </c>
      <c r="C296" s="17">
        <v>0.39253034246575341</v>
      </c>
      <c r="N296" s="23">
        <v>53950</v>
      </c>
    </row>
    <row r="297" spans="2:14" x14ac:dyDescent="0.25">
      <c r="B297" s="27">
        <v>53980</v>
      </c>
      <c r="C297" s="18">
        <v>0.39142864383561643</v>
      </c>
      <c r="N297" s="23">
        <v>53980</v>
      </c>
    </row>
    <row r="298" spans="2:14" x14ac:dyDescent="0.25">
      <c r="B298" s="28">
        <v>54011</v>
      </c>
      <c r="C298" s="17">
        <v>0.39029022191780821</v>
      </c>
      <c r="N298" s="23">
        <v>54011</v>
      </c>
    </row>
    <row r="299" spans="2:14" x14ac:dyDescent="0.25">
      <c r="B299" s="27">
        <v>54041</v>
      </c>
      <c r="C299" s="18">
        <v>0.38918852328767123</v>
      </c>
      <c r="N299" s="23">
        <v>54041</v>
      </c>
    </row>
    <row r="300" spans="2:14" x14ac:dyDescent="0.25">
      <c r="B300" s="28">
        <v>54072</v>
      </c>
      <c r="C300" s="17">
        <v>0.38805010136986301</v>
      </c>
      <c r="N300" s="23">
        <v>54072</v>
      </c>
    </row>
    <row r="301" spans="2:14" x14ac:dyDescent="0.25">
      <c r="B301" s="27">
        <v>54103</v>
      </c>
      <c r="C301" s="18">
        <v>0.38691167945205479</v>
      </c>
      <c r="N301" s="23">
        <v>54103</v>
      </c>
    </row>
    <row r="302" spans="2:14" x14ac:dyDescent="0.25">
      <c r="B302" s="28">
        <v>54132</v>
      </c>
      <c r="C302" s="17">
        <v>0.3858659397260274</v>
      </c>
      <c r="N302" s="23">
        <v>54132</v>
      </c>
    </row>
    <row r="303" spans="2:14" x14ac:dyDescent="0.25">
      <c r="B303" s="27">
        <v>54163</v>
      </c>
      <c r="C303" s="18">
        <v>0.38476259452054795</v>
      </c>
      <c r="N303" s="23">
        <v>54163</v>
      </c>
    </row>
    <row r="304" spans="2:14" x14ac:dyDescent="0.25">
      <c r="B304" s="28">
        <v>54193</v>
      </c>
      <c r="C304" s="17">
        <v>0.38369484109589042</v>
      </c>
      <c r="N304" s="23">
        <v>54193</v>
      </c>
    </row>
    <row r="305" spans="2:14" x14ac:dyDescent="0.25">
      <c r="B305" s="27">
        <v>54224</v>
      </c>
      <c r="C305" s="18">
        <v>0.38259149589041097</v>
      </c>
      <c r="N305" s="23">
        <v>54224</v>
      </c>
    </row>
    <row r="306" spans="2:14" x14ac:dyDescent="0.25">
      <c r="B306" s="28">
        <v>54254</v>
      </c>
      <c r="C306" s="17">
        <v>0.38152374246575343</v>
      </c>
      <c r="N306" s="23">
        <v>54254</v>
      </c>
    </row>
    <row r="307" spans="2:14" x14ac:dyDescent="0.25">
      <c r="B307" s="27">
        <v>54285</v>
      </c>
      <c r="C307" s="18">
        <v>0.38042039726027399</v>
      </c>
      <c r="N307" s="23">
        <v>54285</v>
      </c>
    </row>
    <row r="308" spans="2:14" x14ac:dyDescent="0.25">
      <c r="B308" s="28">
        <v>54316</v>
      </c>
      <c r="C308" s="17">
        <v>0.37931705205479449</v>
      </c>
      <c r="N308" s="23">
        <v>54316</v>
      </c>
    </row>
    <row r="309" spans="2:14" x14ac:dyDescent="0.25">
      <c r="B309" s="27">
        <v>54346</v>
      </c>
      <c r="C309" s="18">
        <v>0.37824929863013695</v>
      </c>
      <c r="N309" s="23">
        <v>54346</v>
      </c>
    </row>
    <row r="310" spans="2:14" x14ac:dyDescent="0.25">
      <c r="B310" s="28">
        <v>54377</v>
      </c>
      <c r="C310" s="17">
        <v>0.37714595342465751</v>
      </c>
      <c r="N310" s="23">
        <v>54377</v>
      </c>
    </row>
    <row r="311" spans="2:14" x14ac:dyDescent="0.25">
      <c r="B311" s="27">
        <v>54407</v>
      </c>
      <c r="C311" s="18">
        <v>0.37607819999999997</v>
      </c>
      <c r="N311" s="23">
        <v>54407</v>
      </c>
    </row>
    <row r="312" spans="2:14" x14ac:dyDescent="0.25">
      <c r="B312" s="28">
        <v>54438</v>
      </c>
      <c r="C312" s="17">
        <v>0.37497485479452053</v>
      </c>
      <c r="N312" s="23">
        <v>54438</v>
      </c>
    </row>
    <row r="313" spans="2:14" x14ac:dyDescent="0.25">
      <c r="B313" s="27">
        <v>54469</v>
      </c>
      <c r="C313" s="18">
        <v>0.37387150958904108</v>
      </c>
      <c r="N313" s="23">
        <v>54469</v>
      </c>
    </row>
    <row r="314" spans="2:14" x14ac:dyDescent="0.25">
      <c r="B314" s="28">
        <v>54497</v>
      </c>
      <c r="C314" s="17">
        <v>0.3729561035422343</v>
      </c>
      <c r="N314" s="23">
        <v>54497</v>
      </c>
    </row>
    <row r="315" spans="2:14" x14ac:dyDescent="0.25">
      <c r="B315" s="27">
        <v>54528</v>
      </c>
      <c r="C315" s="18">
        <v>0.37200076294277928</v>
      </c>
      <c r="N315" s="23">
        <v>54528</v>
      </c>
    </row>
    <row r="316" spans="2:14" x14ac:dyDescent="0.25">
      <c r="B316" s="28">
        <v>54558</v>
      </c>
      <c r="C316" s="17">
        <v>0.37107623978201631</v>
      </c>
      <c r="N316" s="23">
        <v>54558</v>
      </c>
    </row>
    <row r="317" spans="2:14" x14ac:dyDescent="0.25">
      <c r="B317" s="27">
        <v>54589</v>
      </c>
      <c r="C317" s="18">
        <v>0.3701208991825613</v>
      </c>
      <c r="N317" s="23">
        <v>54589</v>
      </c>
    </row>
    <row r="318" spans="2:14" x14ac:dyDescent="0.25">
      <c r="B318" s="28">
        <v>54619</v>
      </c>
      <c r="C318" s="17">
        <v>0.36919637602179833</v>
      </c>
      <c r="N318" s="23">
        <v>54619</v>
      </c>
    </row>
    <row r="319" spans="2:14" x14ac:dyDescent="0.25">
      <c r="B319" s="27">
        <v>54650</v>
      </c>
      <c r="C319" s="18">
        <v>0.36824103542234332</v>
      </c>
      <c r="N319" s="23">
        <v>54650</v>
      </c>
    </row>
    <row r="320" spans="2:14" x14ac:dyDescent="0.25">
      <c r="B320" s="28">
        <v>54681</v>
      </c>
      <c r="C320" s="17">
        <v>0.36728569482288825</v>
      </c>
      <c r="N320" s="23">
        <v>54681</v>
      </c>
    </row>
    <row r="321" spans="2:14" x14ac:dyDescent="0.25">
      <c r="B321" s="27">
        <v>54711</v>
      </c>
      <c r="C321" s="18">
        <v>0.36636117166212534</v>
      </c>
      <c r="N321" s="23">
        <v>54711</v>
      </c>
    </row>
    <row r="322" spans="2:14" x14ac:dyDescent="0.25">
      <c r="B322" s="28">
        <v>54742</v>
      </c>
      <c r="C322" s="17">
        <v>0.36540583106267027</v>
      </c>
      <c r="N322" s="23">
        <v>54742</v>
      </c>
    </row>
    <row r="323" spans="2:14" x14ac:dyDescent="0.25">
      <c r="B323" s="27">
        <v>54772</v>
      </c>
      <c r="C323" s="18">
        <v>0.36448130790190736</v>
      </c>
      <c r="N323" s="23">
        <v>54772</v>
      </c>
    </row>
    <row r="324" spans="2:14" x14ac:dyDescent="0.25">
      <c r="B324" s="28">
        <v>54803</v>
      </c>
      <c r="C324" s="17">
        <v>0.36352596730245229</v>
      </c>
      <c r="N324" s="23">
        <v>54803</v>
      </c>
    </row>
    <row r="325" spans="2:14" x14ac:dyDescent="0.25">
      <c r="B325" s="27">
        <v>54834</v>
      </c>
      <c r="C325" s="18">
        <v>0.36257062670299728</v>
      </c>
      <c r="N325" s="23">
        <v>54834</v>
      </c>
    </row>
    <row r="326" spans="2:14" x14ac:dyDescent="0.25">
      <c r="B326" s="28">
        <v>54862</v>
      </c>
      <c r="C326" s="17">
        <v>0.36171843406593407</v>
      </c>
      <c r="N326" s="23">
        <v>54862</v>
      </c>
    </row>
    <row r="327" spans="2:14" x14ac:dyDescent="0.25">
      <c r="B327" s="27">
        <v>54893</v>
      </c>
      <c r="C327" s="18">
        <v>0.36078519780219781</v>
      </c>
      <c r="N327" s="23">
        <v>54893</v>
      </c>
    </row>
    <row r="328" spans="2:14" x14ac:dyDescent="0.25">
      <c r="B328" s="28">
        <v>54923</v>
      </c>
      <c r="C328" s="17">
        <v>0.35988206593406591</v>
      </c>
      <c r="N328" s="23">
        <v>54923</v>
      </c>
    </row>
    <row r="329" spans="2:14" x14ac:dyDescent="0.25">
      <c r="B329" s="27">
        <v>54954</v>
      </c>
      <c r="C329" s="18">
        <v>0.35894882967032965</v>
      </c>
      <c r="N329" s="23">
        <v>54954</v>
      </c>
    </row>
    <row r="330" spans="2:14" x14ac:dyDescent="0.25">
      <c r="B330" s="28">
        <v>54984</v>
      </c>
      <c r="C330" s="17">
        <v>0.3580456978021978</v>
      </c>
      <c r="N330" s="23">
        <v>54984</v>
      </c>
    </row>
    <row r="331" spans="2:14" x14ac:dyDescent="0.25">
      <c r="B331" s="27">
        <v>55015</v>
      </c>
      <c r="C331" s="18">
        <v>0.35711246153846155</v>
      </c>
      <c r="N331" s="23">
        <v>55015</v>
      </c>
    </row>
    <row r="332" spans="2:14" x14ac:dyDescent="0.25">
      <c r="B332" s="28">
        <v>55046</v>
      </c>
      <c r="C332" s="17">
        <v>0.35617922527472529</v>
      </c>
      <c r="N332" s="23">
        <v>55046</v>
      </c>
    </row>
    <row r="333" spans="2:14" x14ac:dyDescent="0.25">
      <c r="B333" s="27">
        <v>55076</v>
      </c>
      <c r="C333" s="18">
        <v>0.35527609340659344</v>
      </c>
      <c r="N333" s="23">
        <v>55076</v>
      </c>
    </row>
    <row r="334" spans="2:14" x14ac:dyDescent="0.25">
      <c r="B334" s="28">
        <v>55107</v>
      </c>
      <c r="C334" s="17">
        <v>0.35434285714285718</v>
      </c>
      <c r="N334" s="23">
        <v>55107</v>
      </c>
    </row>
    <row r="335" spans="2:14" x14ac:dyDescent="0.25">
      <c r="B335" s="27">
        <v>55137</v>
      </c>
      <c r="C335" s="18">
        <v>0.35343972527472528</v>
      </c>
      <c r="N335" s="23">
        <v>55137</v>
      </c>
    </row>
    <row r="336" spans="2:14" x14ac:dyDescent="0.25">
      <c r="B336" s="28">
        <v>55168</v>
      </c>
      <c r="C336" s="17">
        <v>0.35250648901098902</v>
      </c>
      <c r="N336" s="23">
        <v>55168</v>
      </c>
    </row>
    <row r="337" spans="2:14" x14ac:dyDescent="0.25">
      <c r="B337" s="27">
        <v>55199</v>
      </c>
      <c r="C337" s="18">
        <v>0.35157325274725276</v>
      </c>
      <c r="N337" s="23">
        <v>55199</v>
      </c>
    </row>
    <row r="338" spans="2:14" x14ac:dyDescent="0.25">
      <c r="B338" s="28">
        <v>55227</v>
      </c>
      <c r="C338" s="17">
        <v>0.35074620273972607</v>
      </c>
      <c r="N338" s="23">
        <v>55227</v>
      </c>
    </row>
    <row r="339" spans="2:14" x14ac:dyDescent="0.25">
      <c r="B339" s="27">
        <v>55258</v>
      </c>
      <c r="C339" s="18">
        <v>0.34984372054794521</v>
      </c>
      <c r="N339" s="23">
        <v>55258</v>
      </c>
    </row>
    <row r="340" spans="2:14" x14ac:dyDescent="0.25">
      <c r="B340" s="28">
        <v>55288</v>
      </c>
      <c r="C340" s="17">
        <v>0.34897035068493154</v>
      </c>
      <c r="N340" s="23">
        <v>55288</v>
      </c>
    </row>
    <row r="341" spans="2:14" x14ac:dyDescent="0.25">
      <c r="B341" s="27">
        <v>55319</v>
      </c>
      <c r="C341" s="18">
        <v>0.34806786849315069</v>
      </c>
      <c r="N341" s="23">
        <v>55319</v>
      </c>
    </row>
    <row r="342" spans="2:14" x14ac:dyDescent="0.25">
      <c r="B342" s="28">
        <v>55349</v>
      </c>
      <c r="C342" s="17">
        <v>0.34719449863013702</v>
      </c>
      <c r="N342" s="23">
        <v>55349</v>
      </c>
    </row>
    <row r="343" spans="2:14" x14ac:dyDescent="0.25">
      <c r="B343" s="27">
        <v>55380</v>
      </c>
      <c r="C343" s="18">
        <v>0.34629201643835616</v>
      </c>
      <c r="N343" s="23">
        <v>55380</v>
      </c>
    </row>
    <row r="344" spans="2:14" x14ac:dyDescent="0.25">
      <c r="B344" s="28">
        <v>55411</v>
      </c>
      <c r="C344" s="17">
        <v>0.34538953424657537</v>
      </c>
      <c r="N344" s="23">
        <v>55411</v>
      </c>
    </row>
    <row r="345" spans="2:14" x14ac:dyDescent="0.25">
      <c r="B345" s="27">
        <v>55441</v>
      </c>
      <c r="C345" s="18">
        <v>0.34451616438356164</v>
      </c>
      <c r="N345" s="23">
        <v>55441</v>
      </c>
    </row>
    <row r="346" spans="2:14" x14ac:dyDescent="0.25">
      <c r="B346" s="28">
        <v>55472</v>
      </c>
      <c r="C346" s="17">
        <v>0.34361368219178084</v>
      </c>
      <c r="N346" s="23">
        <v>55472</v>
      </c>
    </row>
    <row r="347" spans="2:14" x14ac:dyDescent="0.25">
      <c r="B347" s="27">
        <v>55502</v>
      </c>
      <c r="C347" s="18">
        <v>0.34274031232876712</v>
      </c>
      <c r="N347" s="23">
        <v>55502</v>
      </c>
    </row>
    <row r="348" spans="2:14" x14ac:dyDescent="0.25">
      <c r="B348" s="28">
        <v>55533</v>
      </c>
      <c r="C348" s="17">
        <v>0.34183783013698632</v>
      </c>
      <c r="N348" s="23">
        <v>55533</v>
      </c>
    </row>
    <row r="349" spans="2:14" x14ac:dyDescent="0.25">
      <c r="B349" s="27">
        <v>55564</v>
      </c>
      <c r="C349" s="18">
        <v>0.34093534794520547</v>
      </c>
      <c r="N349" s="23">
        <v>55564</v>
      </c>
    </row>
    <row r="350" spans="2:14" x14ac:dyDescent="0.25">
      <c r="B350" s="28">
        <v>55593</v>
      </c>
      <c r="C350" s="17">
        <v>0.34010605191256832</v>
      </c>
      <c r="N350" s="23">
        <v>55593</v>
      </c>
    </row>
    <row r="351" spans="2:14" x14ac:dyDescent="0.25">
      <c r="B351" s="27">
        <v>55624</v>
      </c>
      <c r="C351" s="18">
        <v>0.33923085245901641</v>
      </c>
      <c r="N351" s="23">
        <v>55624</v>
      </c>
    </row>
    <row r="352" spans="2:14" x14ac:dyDescent="0.25">
      <c r="B352" s="28">
        <v>55654</v>
      </c>
      <c r="C352" s="17">
        <v>0.33838388524590163</v>
      </c>
      <c r="N352" s="23">
        <v>55654</v>
      </c>
    </row>
    <row r="353" spans="2:14" x14ac:dyDescent="0.25">
      <c r="B353" s="27">
        <v>55685</v>
      </c>
      <c r="C353" s="18">
        <v>0.33750868579234972</v>
      </c>
      <c r="N353" s="23">
        <v>55685</v>
      </c>
    </row>
    <row r="354" spans="2:14" x14ac:dyDescent="0.25">
      <c r="B354" s="28">
        <v>55715</v>
      </c>
      <c r="C354" s="17">
        <v>0.33666171857923499</v>
      </c>
      <c r="N354" s="23">
        <v>55715</v>
      </c>
    </row>
    <row r="355" spans="2:14" x14ac:dyDescent="0.25">
      <c r="B355" s="27">
        <v>55746</v>
      </c>
      <c r="C355" s="18">
        <v>0.33578651912568308</v>
      </c>
      <c r="N355" s="23">
        <v>55746</v>
      </c>
    </row>
    <row r="356" spans="2:14" x14ac:dyDescent="0.25">
      <c r="B356" s="28">
        <v>55777</v>
      </c>
      <c r="C356" s="17">
        <v>0.33491131967213117</v>
      </c>
      <c r="N356" s="23">
        <v>55777</v>
      </c>
    </row>
    <row r="357" spans="2:14" x14ac:dyDescent="0.25">
      <c r="B357" s="27">
        <v>55807</v>
      </c>
      <c r="C357" s="18">
        <v>0.33406435245901639</v>
      </c>
      <c r="N357" s="23">
        <v>55807</v>
      </c>
    </row>
    <row r="358" spans="2:14" x14ac:dyDescent="0.25">
      <c r="B358" s="28">
        <v>55838</v>
      </c>
      <c r="C358" s="17">
        <v>0.33318915300546448</v>
      </c>
      <c r="N358" s="23">
        <v>55838</v>
      </c>
    </row>
    <row r="359" spans="2:14" x14ac:dyDescent="0.25">
      <c r="B359" s="27">
        <v>55868</v>
      </c>
      <c r="C359" s="18">
        <v>0.33234218579234975</v>
      </c>
      <c r="N359" s="23">
        <v>55868</v>
      </c>
    </row>
    <row r="360" spans="2:14" x14ac:dyDescent="0.25">
      <c r="B360" s="28">
        <v>55899</v>
      </c>
      <c r="C360" s="17">
        <v>0.33146698633879784</v>
      </c>
      <c r="N360" s="23">
        <v>55899</v>
      </c>
    </row>
    <row r="361" spans="2:14" x14ac:dyDescent="0.25">
      <c r="B361" s="27">
        <v>55930</v>
      </c>
      <c r="C361" s="18">
        <v>0.33059178688524593</v>
      </c>
      <c r="N361" s="23">
        <v>55930</v>
      </c>
    </row>
    <row r="362" spans="2:14" x14ac:dyDescent="0.25">
      <c r="B362" s="28">
        <v>55958</v>
      </c>
      <c r="C362" s="17">
        <v>0.32981495068493155</v>
      </c>
      <c r="N362" s="23">
        <v>55958</v>
      </c>
    </row>
    <row r="363" spans="2:14" x14ac:dyDescent="0.25">
      <c r="B363" s="27">
        <v>55989</v>
      </c>
      <c r="C363" s="18">
        <v>0.32896623013698634</v>
      </c>
      <c r="N363" s="23">
        <v>55989</v>
      </c>
    </row>
    <row r="364" spans="2:14" x14ac:dyDescent="0.25">
      <c r="B364" s="28">
        <v>56019</v>
      </c>
      <c r="C364" s="17">
        <v>0.3281448876712329</v>
      </c>
      <c r="N364" s="23">
        <v>56019</v>
      </c>
    </row>
    <row r="365" spans="2:14" x14ac:dyDescent="0.25">
      <c r="B365" s="27">
        <v>56050</v>
      </c>
      <c r="C365" s="18">
        <v>0.32729616712328768</v>
      </c>
      <c r="N365" s="23">
        <v>56050</v>
      </c>
    </row>
    <row r="366" spans="2:14" x14ac:dyDescent="0.25">
      <c r="B366" s="28">
        <v>56080</v>
      </c>
      <c r="C366" s="17">
        <v>0.32647482465753425</v>
      </c>
      <c r="N366" s="23">
        <v>56080</v>
      </c>
    </row>
    <row r="367" spans="2:14" x14ac:dyDescent="0.25">
      <c r="B367" s="27">
        <v>56111</v>
      </c>
      <c r="C367" s="18">
        <v>0.32562610410958903</v>
      </c>
      <c r="N367" s="23">
        <v>56111</v>
      </c>
    </row>
    <row r="368" spans="2:14" x14ac:dyDescent="0.25">
      <c r="B368" s="28">
        <v>56142</v>
      </c>
      <c r="C368" s="17">
        <v>0.32477738356164382</v>
      </c>
      <c r="N368" s="23">
        <v>56142</v>
      </c>
    </row>
    <row r="369" spans="2:14" x14ac:dyDescent="0.25">
      <c r="B369" s="27">
        <v>56172</v>
      </c>
      <c r="C369" s="18">
        <v>0.32395604109589043</v>
      </c>
      <c r="N369" s="23">
        <v>56172</v>
      </c>
    </row>
    <row r="370" spans="2:14" x14ac:dyDescent="0.25">
      <c r="B370" s="28">
        <v>56203</v>
      </c>
      <c r="C370" s="17">
        <v>0.32310732054794522</v>
      </c>
      <c r="N370" s="23">
        <v>56203</v>
      </c>
    </row>
    <row r="371" spans="2:14" x14ac:dyDescent="0.25">
      <c r="B371" s="27">
        <v>56233</v>
      </c>
      <c r="C371" s="18">
        <v>0.32228597808219178</v>
      </c>
      <c r="N371" s="23">
        <v>56233</v>
      </c>
    </row>
    <row r="372" spans="2:14" x14ac:dyDescent="0.25">
      <c r="B372" s="28">
        <v>56264</v>
      </c>
      <c r="C372" s="17">
        <v>0.32143725753424657</v>
      </c>
      <c r="N372" s="23">
        <v>56264</v>
      </c>
    </row>
    <row r="373" spans="2:14" x14ac:dyDescent="0.25">
      <c r="B373" s="27">
        <v>56295</v>
      </c>
      <c r="C373" s="18">
        <v>0.32058853698630135</v>
      </c>
      <c r="N373" s="23">
        <v>56295</v>
      </c>
    </row>
    <row r="374" spans="2:14" x14ac:dyDescent="0.25">
      <c r="B374" s="28">
        <v>56323</v>
      </c>
      <c r="C374" s="17">
        <v>0.31990189010989012</v>
      </c>
      <c r="N374" s="23">
        <v>56323</v>
      </c>
    </row>
    <row r="375" spans="2:14" x14ac:dyDescent="0.25">
      <c r="B375" s="27" t="s">
        <v>133</v>
      </c>
      <c r="C375" s="18" t="s">
        <v>133</v>
      </c>
      <c r="N375" s="23" t="e">
        <v>#N/A</v>
      </c>
    </row>
    <row r="376" spans="2:14" x14ac:dyDescent="0.25">
      <c r="B376" s="28" t="s">
        <v>133</v>
      </c>
      <c r="C376" s="17" t="s">
        <v>133</v>
      </c>
      <c r="N376" s="23" t="e">
        <v>#N/A</v>
      </c>
    </row>
    <row r="377" spans="2:14" x14ac:dyDescent="0.25">
      <c r="B377" s="27" t="s">
        <v>133</v>
      </c>
      <c r="C377" s="18" t="s">
        <v>133</v>
      </c>
      <c r="N377" s="23" t="e">
        <v>#N/A</v>
      </c>
    </row>
    <row r="378" spans="2:14" x14ac:dyDescent="0.25">
      <c r="B378" s="28" t="s">
        <v>133</v>
      </c>
      <c r="C378" s="17" t="s">
        <v>133</v>
      </c>
      <c r="N378" s="23" t="e">
        <v>#N/A</v>
      </c>
    </row>
    <row r="379" spans="2:14" x14ac:dyDescent="0.25">
      <c r="B379" s="27" t="s">
        <v>133</v>
      </c>
      <c r="C379" s="18" t="s">
        <v>133</v>
      </c>
      <c r="N379" s="23" t="e">
        <v>#N/A</v>
      </c>
    </row>
    <row r="380" spans="2:14" x14ac:dyDescent="0.25">
      <c r="B380" s="28" t="s">
        <v>133</v>
      </c>
      <c r="C380" s="17" t="s">
        <v>133</v>
      </c>
      <c r="N380" s="23" t="e">
        <v>#N/A</v>
      </c>
    </row>
    <row r="381" spans="2:14" x14ac:dyDescent="0.25">
      <c r="B381" s="27" t="s">
        <v>133</v>
      </c>
      <c r="C381" s="18" t="s">
        <v>133</v>
      </c>
      <c r="N381" s="23" t="e">
        <v>#N/A</v>
      </c>
    </row>
    <row r="382" spans="2:14" x14ac:dyDescent="0.25">
      <c r="B382" s="28" t="s">
        <v>133</v>
      </c>
      <c r="C382" s="17" t="s">
        <v>133</v>
      </c>
      <c r="N382" s="23" t="e">
        <v>#N/A</v>
      </c>
    </row>
    <row r="383" spans="2:14" x14ac:dyDescent="0.25">
      <c r="B383" s="27" t="s">
        <v>133</v>
      </c>
      <c r="C383" s="18" t="s">
        <v>133</v>
      </c>
      <c r="N383" s="23" t="e">
        <v>#N/A</v>
      </c>
    </row>
    <row r="384" spans="2:14" x14ac:dyDescent="0.25">
      <c r="B384" s="28" t="s">
        <v>133</v>
      </c>
      <c r="C384" s="17" t="s">
        <v>133</v>
      </c>
      <c r="N384" s="23" t="e">
        <v>#N/A</v>
      </c>
    </row>
    <row r="385" spans="2:14" x14ac:dyDescent="0.25">
      <c r="B385" s="27" t="s">
        <v>133</v>
      </c>
      <c r="C385" s="18" t="s">
        <v>133</v>
      </c>
      <c r="N385" s="23" t="e">
        <v>#N/A</v>
      </c>
    </row>
    <row r="386" spans="2:14" x14ac:dyDescent="0.25">
      <c r="B386" s="28" t="s">
        <v>133</v>
      </c>
      <c r="C386" s="17" t="s">
        <v>133</v>
      </c>
      <c r="N386" s="23" t="e">
        <v>#N/A</v>
      </c>
    </row>
    <row r="387" spans="2:14" x14ac:dyDescent="0.25">
      <c r="B387" s="27" t="s">
        <v>133</v>
      </c>
      <c r="C387" s="18" t="s">
        <v>133</v>
      </c>
      <c r="N387" s="23" t="e">
        <v>#N/A</v>
      </c>
    </row>
    <row r="388" spans="2:14" x14ac:dyDescent="0.25">
      <c r="B388" s="28" t="s">
        <v>133</v>
      </c>
      <c r="C388" s="17" t="s">
        <v>133</v>
      </c>
      <c r="N388" s="23" t="e">
        <v>#N/A</v>
      </c>
    </row>
    <row r="389" spans="2:14" x14ac:dyDescent="0.25">
      <c r="B389" s="27" t="s">
        <v>133</v>
      </c>
      <c r="C389" s="18" t="s">
        <v>133</v>
      </c>
      <c r="N389" s="23" t="e">
        <v>#N/A</v>
      </c>
    </row>
    <row r="390" spans="2:14" x14ac:dyDescent="0.25">
      <c r="B390" s="28" t="s">
        <v>133</v>
      </c>
      <c r="C390" s="17" t="s">
        <v>133</v>
      </c>
      <c r="N390" s="23" t="e">
        <v>#N/A</v>
      </c>
    </row>
    <row r="391" spans="2:14" x14ac:dyDescent="0.25">
      <c r="B391" s="27" t="s">
        <v>133</v>
      </c>
      <c r="C391" s="18" t="s">
        <v>133</v>
      </c>
      <c r="N391" s="23" t="e">
        <v>#N/A</v>
      </c>
    </row>
    <row r="392" spans="2:14" x14ac:dyDescent="0.25">
      <c r="B392" s="28" t="s">
        <v>133</v>
      </c>
      <c r="C392" s="17" t="s">
        <v>133</v>
      </c>
      <c r="N392" s="23" t="e">
        <v>#N/A</v>
      </c>
    </row>
    <row r="393" spans="2:14" x14ac:dyDescent="0.25">
      <c r="B393" s="27" t="s">
        <v>133</v>
      </c>
      <c r="C393" s="18" t="s">
        <v>133</v>
      </c>
      <c r="N393" s="23" t="e">
        <v>#N/A</v>
      </c>
    </row>
    <row r="394" spans="2:14" x14ac:dyDescent="0.25">
      <c r="B394" s="28" t="s">
        <v>133</v>
      </c>
      <c r="C394" s="17" t="s">
        <v>133</v>
      </c>
      <c r="N394" s="23" t="e">
        <v>#N/A</v>
      </c>
    </row>
    <row r="395" spans="2:14" x14ac:dyDescent="0.25">
      <c r="B395" s="27" t="s">
        <v>133</v>
      </c>
      <c r="C395" s="18" t="s">
        <v>133</v>
      </c>
      <c r="N395" s="23" t="e">
        <v>#N/A</v>
      </c>
    </row>
    <row r="396" spans="2:14" x14ac:dyDescent="0.25">
      <c r="B396" s="28" t="s">
        <v>133</v>
      </c>
      <c r="C396" s="17" t="s">
        <v>133</v>
      </c>
      <c r="N396" s="23" t="e">
        <v>#N/A</v>
      </c>
    </row>
    <row r="397" spans="2:14" x14ac:dyDescent="0.25">
      <c r="B397" s="27" t="s">
        <v>133</v>
      </c>
      <c r="C397" s="18" t="s">
        <v>133</v>
      </c>
      <c r="N397" s="23" t="e">
        <v>#N/A</v>
      </c>
    </row>
    <row r="398" spans="2:14" x14ac:dyDescent="0.25">
      <c r="B398" s="28" t="s">
        <v>133</v>
      </c>
      <c r="C398" s="17" t="s">
        <v>133</v>
      </c>
      <c r="N398" s="23" t="e">
        <v>#N/A</v>
      </c>
    </row>
    <row r="399" spans="2:14" x14ac:dyDescent="0.25">
      <c r="B399" s="27" t="s">
        <v>133</v>
      </c>
      <c r="C399" s="18" t="s">
        <v>133</v>
      </c>
      <c r="N399" s="23" t="e">
        <v>#N/A</v>
      </c>
    </row>
    <row r="400" spans="2:14" x14ac:dyDescent="0.25">
      <c r="B400" s="28" t="s">
        <v>133</v>
      </c>
      <c r="C400" s="17" t="s">
        <v>133</v>
      </c>
      <c r="N400" s="23" t="e">
        <v>#N/A</v>
      </c>
    </row>
    <row r="401" spans="2:14" x14ac:dyDescent="0.25">
      <c r="B401" s="27" t="s">
        <v>133</v>
      </c>
      <c r="C401" s="18" t="s">
        <v>133</v>
      </c>
      <c r="N401" s="23" t="e">
        <v>#N/A</v>
      </c>
    </row>
    <row r="402" spans="2:14" x14ac:dyDescent="0.25">
      <c r="B402" s="28" t="s">
        <v>133</v>
      </c>
      <c r="C402" s="17" t="s">
        <v>133</v>
      </c>
      <c r="N402" s="23" t="e">
        <v>#N/A</v>
      </c>
    </row>
    <row r="403" spans="2:14" x14ac:dyDescent="0.25">
      <c r="B403" s="27" t="s">
        <v>133</v>
      </c>
      <c r="C403" s="18" t="s">
        <v>133</v>
      </c>
      <c r="N403" s="23" t="e">
        <v>#N/A</v>
      </c>
    </row>
    <row r="404" spans="2:14" x14ac:dyDescent="0.25">
      <c r="B404" s="28" t="s">
        <v>133</v>
      </c>
      <c r="C404" s="17" t="s">
        <v>133</v>
      </c>
      <c r="N404" s="23" t="e">
        <v>#N/A</v>
      </c>
    </row>
    <row r="405" spans="2:14" x14ac:dyDescent="0.25">
      <c r="B405" s="27" t="s">
        <v>133</v>
      </c>
      <c r="C405" s="18" t="s">
        <v>133</v>
      </c>
      <c r="N405" s="23" t="e">
        <v>#N/A</v>
      </c>
    </row>
    <row r="406" spans="2:14" x14ac:dyDescent="0.25">
      <c r="B406" s="28" t="s">
        <v>133</v>
      </c>
      <c r="C406" s="17" t="s">
        <v>133</v>
      </c>
      <c r="N406" s="23" t="e">
        <v>#N/A</v>
      </c>
    </row>
    <row r="407" spans="2:14" x14ac:dyDescent="0.25">
      <c r="B407" s="27" t="s">
        <v>133</v>
      </c>
      <c r="C407" s="18" t="s">
        <v>133</v>
      </c>
      <c r="N407" s="23" t="e">
        <v>#N/A</v>
      </c>
    </row>
    <row r="408" spans="2:14" x14ac:dyDescent="0.25">
      <c r="B408" s="28" t="s">
        <v>133</v>
      </c>
      <c r="C408" s="17" t="s">
        <v>133</v>
      </c>
      <c r="N408" s="23" t="e">
        <v>#N/A</v>
      </c>
    </row>
    <row r="409" spans="2:14" x14ac:dyDescent="0.25">
      <c r="B409" s="27" t="s">
        <v>133</v>
      </c>
      <c r="C409" s="18" t="s">
        <v>133</v>
      </c>
      <c r="N409" s="23" t="e">
        <v>#N/A</v>
      </c>
    </row>
    <row r="410" spans="2:14" x14ac:dyDescent="0.25">
      <c r="B410" s="28" t="s">
        <v>133</v>
      </c>
      <c r="C410" s="17" t="s">
        <v>133</v>
      </c>
      <c r="N410" s="23" t="e">
        <v>#N/A</v>
      </c>
    </row>
    <row r="411" spans="2:14" x14ac:dyDescent="0.25">
      <c r="B411" s="27" t="s">
        <v>133</v>
      </c>
      <c r="C411" s="18" t="s">
        <v>133</v>
      </c>
      <c r="N411" s="23" t="e">
        <v>#N/A</v>
      </c>
    </row>
    <row r="412" spans="2:14" x14ac:dyDescent="0.25">
      <c r="B412" s="28" t="s">
        <v>133</v>
      </c>
      <c r="C412" s="17" t="s">
        <v>133</v>
      </c>
      <c r="N412" s="23" t="e">
        <v>#N/A</v>
      </c>
    </row>
    <row r="413" spans="2:14" x14ac:dyDescent="0.25">
      <c r="B413" s="27" t="s">
        <v>133</v>
      </c>
      <c r="C413" s="18" t="s">
        <v>133</v>
      </c>
      <c r="N413" s="23" t="e">
        <v>#N/A</v>
      </c>
    </row>
    <row r="414" spans="2:14" x14ac:dyDescent="0.25">
      <c r="B414" s="28" t="s">
        <v>133</v>
      </c>
      <c r="C414" s="17" t="s">
        <v>133</v>
      </c>
      <c r="N414" s="23" t="e">
        <v>#N/A</v>
      </c>
    </row>
    <row r="415" spans="2:14" x14ac:dyDescent="0.25">
      <c r="B415" s="27" t="s">
        <v>133</v>
      </c>
      <c r="C415" s="18" t="s">
        <v>133</v>
      </c>
      <c r="N415" s="23" t="e">
        <v>#N/A</v>
      </c>
    </row>
    <row r="416" spans="2:14" x14ac:dyDescent="0.25">
      <c r="B416" s="28" t="s">
        <v>133</v>
      </c>
      <c r="C416" s="17" t="s">
        <v>133</v>
      </c>
      <c r="N416" s="23" t="e">
        <v>#N/A</v>
      </c>
    </row>
    <row r="417" spans="2:14" x14ac:dyDescent="0.25">
      <c r="B417" s="27" t="s">
        <v>133</v>
      </c>
      <c r="C417" s="18" t="s">
        <v>133</v>
      </c>
      <c r="N417" s="23" t="e">
        <v>#N/A</v>
      </c>
    </row>
    <row r="418" spans="2:14" x14ac:dyDescent="0.25">
      <c r="B418" s="28" t="s">
        <v>133</v>
      </c>
      <c r="C418" s="17" t="s">
        <v>133</v>
      </c>
      <c r="N418" s="23" t="e">
        <v>#N/A</v>
      </c>
    </row>
    <row r="419" spans="2:14" x14ac:dyDescent="0.25">
      <c r="B419" s="27" t="s">
        <v>133</v>
      </c>
      <c r="C419" s="18" t="s">
        <v>133</v>
      </c>
      <c r="N419" s="23" t="e">
        <v>#N/A</v>
      </c>
    </row>
    <row r="420" spans="2:14" x14ac:dyDescent="0.25">
      <c r="B420" s="28" t="s">
        <v>133</v>
      </c>
      <c r="C420" s="17" t="s">
        <v>133</v>
      </c>
      <c r="N420" s="23" t="e">
        <v>#N/A</v>
      </c>
    </row>
    <row r="421" spans="2:14" x14ac:dyDescent="0.25">
      <c r="B421" s="27" t="s">
        <v>133</v>
      </c>
      <c r="C421" s="18" t="s">
        <v>133</v>
      </c>
      <c r="N421" s="23" t="e">
        <v>#N/A</v>
      </c>
    </row>
    <row r="422" spans="2:14" x14ac:dyDescent="0.25">
      <c r="B422" s="28" t="s">
        <v>133</v>
      </c>
      <c r="C422" s="17" t="s">
        <v>133</v>
      </c>
      <c r="N422" s="23" t="e">
        <v>#N/A</v>
      </c>
    </row>
    <row r="423" spans="2:14" x14ac:dyDescent="0.25">
      <c r="B423" s="27" t="s">
        <v>133</v>
      </c>
      <c r="C423" s="18" t="s">
        <v>133</v>
      </c>
      <c r="N423" s="23" t="e">
        <v>#N/A</v>
      </c>
    </row>
    <row r="424" spans="2:14" x14ac:dyDescent="0.25">
      <c r="B424" s="28" t="s">
        <v>133</v>
      </c>
      <c r="C424" s="17" t="s">
        <v>133</v>
      </c>
      <c r="N424" s="23" t="e">
        <v>#N/A</v>
      </c>
    </row>
    <row r="425" spans="2:14" x14ac:dyDescent="0.25">
      <c r="B425" s="27" t="s">
        <v>133</v>
      </c>
      <c r="C425" s="18" t="s">
        <v>133</v>
      </c>
      <c r="N425" s="23" t="e">
        <v>#N/A</v>
      </c>
    </row>
    <row r="426" spans="2:14" x14ac:dyDescent="0.25">
      <c r="B426" s="28" t="s">
        <v>133</v>
      </c>
      <c r="C426" s="17" t="s">
        <v>133</v>
      </c>
      <c r="N426" s="23" t="e">
        <v>#N/A</v>
      </c>
    </row>
    <row r="427" spans="2:14" x14ac:dyDescent="0.25">
      <c r="B427" s="27" t="s">
        <v>133</v>
      </c>
      <c r="C427" s="18" t="s">
        <v>133</v>
      </c>
      <c r="N427" s="23" t="e">
        <v>#N/A</v>
      </c>
    </row>
    <row r="428" spans="2:14" x14ac:dyDescent="0.25">
      <c r="B428" s="28" t="s">
        <v>133</v>
      </c>
      <c r="C428" s="17" t="s">
        <v>133</v>
      </c>
      <c r="N428" s="23" t="e">
        <v>#N/A</v>
      </c>
    </row>
    <row r="429" spans="2:14" x14ac:dyDescent="0.25">
      <c r="B429" s="27" t="s">
        <v>133</v>
      </c>
      <c r="C429" s="18" t="s">
        <v>133</v>
      </c>
      <c r="N429" s="23" t="e">
        <v>#N/A</v>
      </c>
    </row>
    <row r="430" spans="2:14" x14ac:dyDescent="0.25">
      <c r="B430" s="28" t="s">
        <v>133</v>
      </c>
      <c r="C430" s="17" t="s">
        <v>133</v>
      </c>
      <c r="N430" s="23" t="e">
        <v>#N/A</v>
      </c>
    </row>
    <row r="431" spans="2:14" x14ac:dyDescent="0.25">
      <c r="B431" s="27" t="s">
        <v>133</v>
      </c>
      <c r="C431" s="18" t="s">
        <v>133</v>
      </c>
      <c r="N431" s="23" t="e">
        <v>#N/A</v>
      </c>
    </row>
    <row r="432" spans="2:14" x14ac:dyDescent="0.25">
      <c r="B432" s="28" t="s">
        <v>133</v>
      </c>
      <c r="C432" s="17" t="s">
        <v>133</v>
      </c>
      <c r="N432" s="23" t="e">
        <v>#N/A</v>
      </c>
    </row>
    <row r="433" spans="2:14" x14ac:dyDescent="0.25">
      <c r="B433" s="27" t="s">
        <v>133</v>
      </c>
      <c r="C433" s="18" t="s">
        <v>133</v>
      </c>
      <c r="N433" s="23" t="e">
        <v>#N/A</v>
      </c>
    </row>
    <row r="434" spans="2:14" x14ac:dyDescent="0.25">
      <c r="B434" s="28" t="s">
        <v>133</v>
      </c>
      <c r="C434" s="17" t="s">
        <v>133</v>
      </c>
      <c r="N434" s="23" t="e">
        <v>#N/A</v>
      </c>
    </row>
    <row r="435" spans="2:14" x14ac:dyDescent="0.25">
      <c r="B435" s="27" t="s">
        <v>133</v>
      </c>
      <c r="C435" s="18" t="s">
        <v>133</v>
      </c>
      <c r="N435" s="23" t="e">
        <v>#N/A</v>
      </c>
    </row>
    <row r="436" spans="2:14" x14ac:dyDescent="0.25">
      <c r="B436" s="28" t="s">
        <v>133</v>
      </c>
      <c r="C436" s="17" t="s">
        <v>133</v>
      </c>
      <c r="N436" s="23" t="e">
        <v>#N/A</v>
      </c>
    </row>
    <row r="437" spans="2:14" x14ac:dyDescent="0.25">
      <c r="B437" s="27" t="s">
        <v>133</v>
      </c>
      <c r="C437" s="18" t="s">
        <v>133</v>
      </c>
      <c r="N437" s="23" t="e">
        <v>#N/A</v>
      </c>
    </row>
    <row r="438" spans="2:14" x14ac:dyDescent="0.25">
      <c r="B438" s="28" t="s">
        <v>133</v>
      </c>
      <c r="C438" s="17" t="s">
        <v>133</v>
      </c>
      <c r="N438" s="23" t="e">
        <v>#N/A</v>
      </c>
    </row>
    <row r="439" spans="2:14" x14ac:dyDescent="0.25">
      <c r="B439" s="27" t="s">
        <v>133</v>
      </c>
      <c r="C439" s="18" t="s">
        <v>133</v>
      </c>
      <c r="N439" s="23" t="e">
        <v>#N/A</v>
      </c>
    </row>
    <row r="440" spans="2:14" x14ac:dyDescent="0.25">
      <c r="B440" s="28" t="s">
        <v>133</v>
      </c>
      <c r="C440" s="17" t="s">
        <v>133</v>
      </c>
      <c r="N440" s="23" t="e">
        <v>#N/A</v>
      </c>
    </row>
    <row r="441" spans="2:14" x14ac:dyDescent="0.25">
      <c r="B441" s="27" t="s">
        <v>133</v>
      </c>
      <c r="C441" s="18" t="s">
        <v>133</v>
      </c>
      <c r="N441" s="23" t="e">
        <v>#N/A</v>
      </c>
    </row>
    <row r="442" spans="2:14" x14ac:dyDescent="0.25">
      <c r="B442" s="28" t="s">
        <v>133</v>
      </c>
      <c r="C442" s="17" t="s">
        <v>133</v>
      </c>
      <c r="N442" s="23" t="e">
        <v>#N/A</v>
      </c>
    </row>
    <row r="443" spans="2:14" x14ac:dyDescent="0.25">
      <c r="B443" s="27" t="s">
        <v>133</v>
      </c>
      <c r="C443" s="18" t="s">
        <v>133</v>
      </c>
      <c r="N443" s="23" t="e">
        <v>#N/A</v>
      </c>
    </row>
    <row r="444" spans="2:14" x14ac:dyDescent="0.25">
      <c r="B444" s="28" t="s">
        <v>133</v>
      </c>
      <c r="C444" s="17" t="s">
        <v>133</v>
      </c>
      <c r="N444" s="23" t="e">
        <v>#N/A</v>
      </c>
    </row>
    <row r="445" spans="2:14" x14ac:dyDescent="0.25">
      <c r="B445" s="27" t="s">
        <v>133</v>
      </c>
      <c r="C445" s="18" t="s">
        <v>133</v>
      </c>
      <c r="N445" s="23" t="e">
        <v>#N/A</v>
      </c>
    </row>
    <row r="446" spans="2:14" x14ac:dyDescent="0.25">
      <c r="B446" s="28" t="s">
        <v>133</v>
      </c>
      <c r="C446" s="17" t="s">
        <v>133</v>
      </c>
      <c r="N446" s="23" t="e">
        <v>#N/A</v>
      </c>
    </row>
    <row r="447" spans="2:14" x14ac:dyDescent="0.25">
      <c r="B447" s="27" t="s">
        <v>133</v>
      </c>
      <c r="C447" s="18" t="s">
        <v>133</v>
      </c>
      <c r="N447" s="23" t="e">
        <v>#N/A</v>
      </c>
    </row>
    <row r="448" spans="2:14" x14ac:dyDescent="0.25">
      <c r="B448" s="28" t="s">
        <v>133</v>
      </c>
      <c r="C448" s="17" t="s">
        <v>133</v>
      </c>
      <c r="N448" s="23" t="e">
        <v>#N/A</v>
      </c>
    </row>
    <row r="449" spans="2:14" x14ac:dyDescent="0.25">
      <c r="B449" s="27" t="s">
        <v>133</v>
      </c>
      <c r="C449" s="18" t="s">
        <v>133</v>
      </c>
      <c r="N449" s="23" t="e">
        <v>#N/A</v>
      </c>
    </row>
    <row r="450" spans="2:14" x14ac:dyDescent="0.25">
      <c r="B450" s="28" t="s">
        <v>133</v>
      </c>
      <c r="C450" s="17" t="s">
        <v>133</v>
      </c>
      <c r="N450" s="23" t="e">
        <v>#N/A</v>
      </c>
    </row>
    <row r="451" spans="2:14" x14ac:dyDescent="0.25">
      <c r="B451" s="27" t="s">
        <v>133</v>
      </c>
      <c r="C451" s="18" t="s">
        <v>133</v>
      </c>
      <c r="N451" s="23" t="e">
        <v>#N/A</v>
      </c>
    </row>
    <row r="452" spans="2:14" x14ac:dyDescent="0.25">
      <c r="B452" s="28" t="s">
        <v>133</v>
      </c>
      <c r="C452" s="17" t="s">
        <v>133</v>
      </c>
      <c r="N452" s="23" t="e">
        <v>#N/A</v>
      </c>
    </row>
    <row r="453" spans="2:14" x14ac:dyDescent="0.25">
      <c r="B453" s="27" t="s">
        <v>133</v>
      </c>
      <c r="C453" s="18" t="s">
        <v>133</v>
      </c>
      <c r="N453" s="23" t="e">
        <v>#N/A</v>
      </c>
    </row>
    <row r="454" spans="2:14" x14ac:dyDescent="0.25">
      <c r="B454" s="28" t="s">
        <v>133</v>
      </c>
      <c r="C454" s="17" t="s">
        <v>133</v>
      </c>
      <c r="N454" s="23" t="e">
        <v>#N/A</v>
      </c>
    </row>
    <row r="455" spans="2:14" x14ac:dyDescent="0.25">
      <c r="B455" s="27" t="s">
        <v>133</v>
      </c>
      <c r="C455" s="18" t="s">
        <v>133</v>
      </c>
      <c r="N455" s="23" t="e">
        <v>#N/A</v>
      </c>
    </row>
    <row r="456" spans="2:14" x14ac:dyDescent="0.25">
      <c r="B456" s="28" t="s">
        <v>133</v>
      </c>
      <c r="C456" s="17" t="s">
        <v>133</v>
      </c>
      <c r="N456" s="23" t="e">
        <v>#N/A</v>
      </c>
    </row>
    <row r="457" spans="2:14" x14ac:dyDescent="0.25">
      <c r="B457" s="27" t="s">
        <v>133</v>
      </c>
      <c r="C457" s="18" t="s">
        <v>133</v>
      </c>
      <c r="N457" s="23" t="e">
        <v>#N/A</v>
      </c>
    </row>
    <row r="458" spans="2:14" x14ac:dyDescent="0.25">
      <c r="B458" s="28" t="s">
        <v>133</v>
      </c>
      <c r="C458" s="17" t="s">
        <v>133</v>
      </c>
      <c r="N458" s="23" t="e">
        <v>#N/A</v>
      </c>
    </row>
    <row r="459" spans="2:14" x14ac:dyDescent="0.25">
      <c r="B459" s="27" t="s">
        <v>133</v>
      </c>
      <c r="C459" s="18" t="s">
        <v>133</v>
      </c>
      <c r="N459" s="23" t="e">
        <v>#N/A</v>
      </c>
    </row>
    <row r="460" spans="2:14" x14ac:dyDescent="0.25">
      <c r="B460" s="28" t="s">
        <v>133</v>
      </c>
      <c r="C460" s="17" t="s">
        <v>133</v>
      </c>
      <c r="N460" s="23" t="e">
        <v>#N/A</v>
      </c>
    </row>
    <row r="461" spans="2:14" x14ac:dyDescent="0.25">
      <c r="B461" s="27" t="s">
        <v>133</v>
      </c>
      <c r="C461" s="18" t="s">
        <v>133</v>
      </c>
      <c r="N461" s="23" t="e">
        <v>#N/A</v>
      </c>
    </row>
    <row r="462" spans="2:14" x14ac:dyDescent="0.25">
      <c r="B462" s="28" t="s">
        <v>133</v>
      </c>
      <c r="C462" s="17" t="s">
        <v>133</v>
      </c>
      <c r="N462" s="23" t="e">
        <v>#N/A</v>
      </c>
    </row>
    <row r="463" spans="2:14" x14ac:dyDescent="0.25">
      <c r="B463" s="27" t="s">
        <v>133</v>
      </c>
      <c r="C463" s="18" t="s">
        <v>133</v>
      </c>
      <c r="N463" s="23" t="e">
        <v>#N/A</v>
      </c>
    </row>
    <row r="464" spans="2:14" x14ac:dyDescent="0.25">
      <c r="B464" s="28" t="s">
        <v>133</v>
      </c>
      <c r="C464" s="17" t="s">
        <v>133</v>
      </c>
      <c r="N464" s="23" t="e">
        <v>#N/A</v>
      </c>
    </row>
    <row r="465" spans="2:14" x14ac:dyDescent="0.25">
      <c r="B465" s="27" t="s">
        <v>133</v>
      </c>
      <c r="C465" s="18" t="s">
        <v>133</v>
      </c>
      <c r="N465" s="23" t="e">
        <v>#N/A</v>
      </c>
    </row>
    <row r="466" spans="2:14" x14ac:dyDescent="0.25">
      <c r="B466" s="28" t="s">
        <v>133</v>
      </c>
      <c r="C466" s="17" t="s">
        <v>133</v>
      </c>
      <c r="N466" s="23" t="e">
        <v>#N/A</v>
      </c>
    </row>
    <row r="467" spans="2:14" x14ac:dyDescent="0.25">
      <c r="B467" s="27" t="s">
        <v>133</v>
      </c>
      <c r="C467" s="18" t="s">
        <v>133</v>
      </c>
      <c r="N467" s="23" t="e">
        <v>#N/A</v>
      </c>
    </row>
    <row r="468" spans="2:14" x14ac:dyDescent="0.25">
      <c r="B468" s="28" t="s">
        <v>133</v>
      </c>
      <c r="C468" s="17" t="s">
        <v>133</v>
      </c>
      <c r="N468" s="23" t="e">
        <v>#N/A</v>
      </c>
    </row>
    <row r="469" spans="2:14" x14ac:dyDescent="0.25">
      <c r="B469" s="27" t="s">
        <v>133</v>
      </c>
      <c r="C469" s="18" t="s">
        <v>133</v>
      </c>
      <c r="N469" s="23" t="e">
        <v>#N/A</v>
      </c>
    </row>
    <row r="470" spans="2:14" x14ac:dyDescent="0.25">
      <c r="B470" s="28" t="s">
        <v>133</v>
      </c>
      <c r="C470" s="17" t="s">
        <v>133</v>
      </c>
      <c r="N470" s="23" t="e">
        <v>#N/A</v>
      </c>
    </row>
    <row r="471" spans="2:14" x14ac:dyDescent="0.25">
      <c r="B471" s="27" t="s">
        <v>133</v>
      </c>
      <c r="C471" s="18" t="s">
        <v>133</v>
      </c>
      <c r="N471" s="23" t="e">
        <v>#N/A</v>
      </c>
    </row>
    <row r="472" spans="2:14" x14ac:dyDescent="0.25">
      <c r="B472" s="28" t="s">
        <v>133</v>
      </c>
      <c r="C472" s="17" t="s">
        <v>133</v>
      </c>
      <c r="N472" s="23" t="e">
        <v>#N/A</v>
      </c>
    </row>
    <row r="473" spans="2:14" x14ac:dyDescent="0.25">
      <c r="B473" s="27" t="s">
        <v>133</v>
      </c>
      <c r="C473" s="18" t="s">
        <v>133</v>
      </c>
      <c r="N473" s="23" t="e">
        <v>#N/A</v>
      </c>
    </row>
    <row r="474" spans="2:14" x14ac:dyDescent="0.25">
      <c r="B474" s="28" t="s">
        <v>133</v>
      </c>
      <c r="C474" s="17" t="s">
        <v>133</v>
      </c>
      <c r="N474" s="23" t="e">
        <v>#N/A</v>
      </c>
    </row>
    <row r="475" spans="2:14" x14ac:dyDescent="0.25">
      <c r="B475" s="27" t="s">
        <v>133</v>
      </c>
      <c r="C475" s="18" t="s">
        <v>133</v>
      </c>
      <c r="N475" s="23" t="e">
        <v>#N/A</v>
      </c>
    </row>
    <row r="476" spans="2:14" x14ac:dyDescent="0.25">
      <c r="B476" s="28" t="s">
        <v>133</v>
      </c>
      <c r="C476" s="17" t="s">
        <v>133</v>
      </c>
      <c r="N476" s="23" t="e">
        <v>#N/A</v>
      </c>
    </row>
    <row r="477" spans="2:14" x14ac:dyDescent="0.25">
      <c r="B477" s="27" t="s">
        <v>133</v>
      </c>
      <c r="C477" s="18" t="s">
        <v>133</v>
      </c>
      <c r="N477" s="23" t="e">
        <v>#N/A</v>
      </c>
    </row>
    <row r="478" spans="2:14" x14ac:dyDescent="0.25">
      <c r="B478" s="28" t="s">
        <v>133</v>
      </c>
      <c r="C478" s="17" t="s">
        <v>133</v>
      </c>
      <c r="N478" s="23" t="e">
        <v>#N/A</v>
      </c>
    </row>
    <row r="479" spans="2:14" x14ac:dyDescent="0.25">
      <c r="B479" s="27" t="s">
        <v>133</v>
      </c>
      <c r="C479" s="18" t="s">
        <v>133</v>
      </c>
      <c r="N479" s="23" t="e">
        <v>#N/A</v>
      </c>
    </row>
    <row r="480" spans="2:14" x14ac:dyDescent="0.25">
      <c r="B480" s="28" t="s">
        <v>133</v>
      </c>
      <c r="C480" s="17" t="s">
        <v>133</v>
      </c>
      <c r="N480" s="23" t="e">
        <v>#N/A</v>
      </c>
    </row>
    <row r="481" spans="2:14" x14ac:dyDescent="0.25">
      <c r="B481" s="27" t="s">
        <v>133</v>
      </c>
      <c r="C481" s="18" t="s">
        <v>133</v>
      </c>
      <c r="N481" s="23" t="e">
        <v>#N/A</v>
      </c>
    </row>
    <row r="482" spans="2:14" x14ac:dyDescent="0.25">
      <c r="B482" s="28" t="s">
        <v>133</v>
      </c>
      <c r="C482" s="17" t="s">
        <v>133</v>
      </c>
      <c r="N482" s="23" t="e">
        <v>#N/A</v>
      </c>
    </row>
    <row r="483" spans="2:14" x14ac:dyDescent="0.25">
      <c r="B483" s="27" t="s">
        <v>133</v>
      </c>
      <c r="C483" s="18" t="s">
        <v>133</v>
      </c>
      <c r="N483" s="23" t="e">
        <v>#N/A</v>
      </c>
    </row>
    <row r="484" spans="2:14" x14ac:dyDescent="0.25">
      <c r="B484" s="28" t="s">
        <v>133</v>
      </c>
      <c r="C484" s="17" t="s">
        <v>133</v>
      </c>
      <c r="N484" s="23" t="e">
        <v>#N/A</v>
      </c>
    </row>
    <row r="485" spans="2:14" x14ac:dyDescent="0.25">
      <c r="B485" s="27" t="s">
        <v>133</v>
      </c>
      <c r="C485" s="18" t="s">
        <v>133</v>
      </c>
      <c r="N485" s="23" t="e">
        <v>#N/A</v>
      </c>
    </row>
    <row r="486" spans="2:14" x14ac:dyDescent="0.25">
      <c r="B486" s="28" t="s">
        <v>133</v>
      </c>
      <c r="C486" s="17" t="s">
        <v>133</v>
      </c>
      <c r="N486" s="23" t="e">
        <v>#N/A</v>
      </c>
    </row>
    <row r="487" spans="2:14" x14ac:dyDescent="0.25">
      <c r="B487" s="27" t="s">
        <v>133</v>
      </c>
      <c r="C487" s="18" t="s">
        <v>133</v>
      </c>
      <c r="N487" s="23" t="e">
        <v>#N/A</v>
      </c>
    </row>
    <row r="488" spans="2:14" x14ac:dyDescent="0.25">
      <c r="B488" s="28" t="s">
        <v>133</v>
      </c>
      <c r="C488" s="17" t="s">
        <v>133</v>
      </c>
      <c r="N488" s="23" t="e">
        <v>#N/A</v>
      </c>
    </row>
    <row r="489" spans="2:14" x14ac:dyDescent="0.25">
      <c r="B489" s="27" t="s">
        <v>133</v>
      </c>
      <c r="C489" s="18" t="s">
        <v>133</v>
      </c>
      <c r="N489" s="23" t="e">
        <v>#N/A</v>
      </c>
    </row>
    <row r="490" spans="2:14" x14ac:dyDescent="0.25">
      <c r="B490" s="28" t="s">
        <v>133</v>
      </c>
      <c r="C490" s="17" t="s">
        <v>133</v>
      </c>
      <c r="N490" s="23" t="e">
        <v>#N/A</v>
      </c>
    </row>
    <row r="491" spans="2:14" x14ac:dyDescent="0.25">
      <c r="B491" s="27" t="s">
        <v>133</v>
      </c>
      <c r="C491" s="18" t="s">
        <v>133</v>
      </c>
      <c r="N491" s="23" t="e">
        <v>#N/A</v>
      </c>
    </row>
    <row r="492" spans="2:14" x14ac:dyDescent="0.25">
      <c r="B492" s="28" t="s">
        <v>133</v>
      </c>
      <c r="C492" s="17" t="s">
        <v>133</v>
      </c>
      <c r="N492" s="23" t="e">
        <v>#N/A</v>
      </c>
    </row>
    <row r="493" spans="2:14" x14ac:dyDescent="0.25">
      <c r="B493" s="27" t="s">
        <v>133</v>
      </c>
      <c r="C493" s="18" t="s">
        <v>133</v>
      </c>
      <c r="N493" s="23" t="e">
        <v>#N/A</v>
      </c>
    </row>
    <row r="494" spans="2:14" x14ac:dyDescent="0.25">
      <c r="B494" s="28" t="s">
        <v>133</v>
      </c>
      <c r="C494" s="17" t="s">
        <v>133</v>
      </c>
      <c r="N494" s="23" t="e">
        <v>#N/A</v>
      </c>
    </row>
    <row r="495" spans="2:14" x14ac:dyDescent="0.25">
      <c r="B495" s="27" t="s">
        <v>133</v>
      </c>
      <c r="C495" s="18" t="s">
        <v>133</v>
      </c>
      <c r="N495" s="23" t="e">
        <v>#N/A</v>
      </c>
    </row>
    <row r="496" spans="2:14" x14ac:dyDescent="0.25">
      <c r="B496" s="28" t="s">
        <v>133</v>
      </c>
      <c r="C496" s="17" t="s">
        <v>133</v>
      </c>
      <c r="N496" s="23" t="e">
        <v>#N/A</v>
      </c>
    </row>
    <row r="497" spans="2:14" x14ac:dyDescent="0.25">
      <c r="B497" s="27" t="s">
        <v>133</v>
      </c>
      <c r="C497" s="18" t="s">
        <v>133</v>
      </c>
      <c r="N497" s="23" t="e">
        <v>#N/A</v>
      </c>
    </row>
    <row r="498" spans="2:14" x14ac:dyDescent="0.25">
      <c r="B498" s="28" t="s">
        <v>133</v>
      </c>
      <c r="C498" s="17" t="s">
        <v>133</v>
      </c>
      <c r="N498" s="23" t="e">
        <v>#N/A</v>
      </c>
    </row>
    <row r="499" spans="2:14" x14ac:dyDescent="0.25">
      <c r="B499" s="27" t="s">
        <v>133</v>
      </c>
      <c r="C499" s="18" t="s">
        <v>133</v>
      </c>
      <c r="N499" s="23" t="e">
        <v>#N/A</v>
      </c>
    </row>
    <row r="500" spans="2:14" x14ac:dyDescent="0.25">
      <c r="B500" s="28" t="s">
        <v>133</v>
      </c>
      <c r="C500" s="17" t="s">
        <v>133</v>
      </c>
      <c r="N500" s="23" t="e">
        <v>#N/A</v>
      </c>
    </row>
    <row r="501" spans="2:14" x14ac:dyDescent="0.25">
      <c r="B501" s="27" t="s">
        <v>133</v>
      </c>
      <c r="C501" s="18" t="s">
        <v>133</v>
      </c>
      <c r="N501" s="23" t="e">
        <v>#N/A</v>
      </c>
    </row>
    <row r="502" spans="2:14" x14ac:dyDescent="0.25">
      <c r="B502" s="28" t="s">
        <v>133</v>
      </c>
      <c r="C502" s="19" t="s">
        <v>133</v>
      </c>
      <c r="N502" s="24" t="e">
        <v>#N/A</v>
      </c>
    </row>
  </sheetData>
  <mergeCells count="1">
    <mergeCell ref="B11:D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A1B3C-630C-419C-9498-C3B8C911BCEC}">
  <sheetPr>
    <pageSetUpPr fitToPage="1"/>
  </sheetPr>
  <dimension ref="B1:L218"/>
  <sheetViews>
    <sheetView tabSelected="1" zoomScale="130" zoomScaleNormal="130" workbookViewId="0">
      <selection activeCell="E15" sqref="E15"/>
    </sheetView>
    <sheetView workbookViewId="1"/>
  </sheetViews>
  <sheetFormatPr defaultRowHeight="12.75" x14ac:dyDescent="0.2"/>
  <cols>
    <col min="3" max="3" width="12.85546875" customWidth="1"/>
    <col min="4" max="4" width="9.140625" customWidth="1"/>
    <col min="5" max="5" width="9.85546875" customWidth="1"/>
    <col min="11" max="11" width="10.42578125" customWidth="1"/>
  </cols>
  <sheetData>
    <row r="1" spans="2:5" ht="15" x14ac:dyDescent="0.25">
      <c r="B1" s="33"/>
    </row>
    <row r="2" spans="2:5" ht="15" x14ac:dyDescent="0.25">
      <c r="B2" s="33"/>
    </row>
    <row r="3" spans="2:5" ht="15" x14ac:dyDescent="0.25">
      <c r="B3" s="33"/>
    </row>
    <row r="4" spans="2:5" ht="15" x14ac:dyDescent="0.25">
      <c r="B4" s="33"/>
    </row>
    <row r="5" spans="2:5" ht="15" x14ac:dyDescent="0.25">
      <c r="B5" s="33"/>
    </row>
    <row r="6" spans="2:5" ht="15" x14ac:dyDescent="0.25">
      <c r="B6" s="33"/>
    </row>
    <row r="13" spans="2:5" x14ac:dyDescent="0.2">
      <c r="B13" s="32" t="s">
        <v>134</v>
      </c>
      <c r="C13" s="32" t="s">
        <v>135</v>
      </c>
    </row>
    <row r="14" spans="2:5" x14ac:dyDescent="0.2">
      <c r="C14" s="32" t="s">
        <v>136</v>
      </c>
      <c r="E14">
        <f>1000*DiscountFactors!C74</f>
        <v>807.64208791208796</v>
      </c>
    </row>
    <row r="15" spans="2:5" x14ac:dyDescent="0.2">
      <c r="C15" s="32"/>
    </row>
    <row r="16" spans="2:5" x14ac:dyDescent="0.2">
      <c r="C16" s="32"/>
    </row>
    <row r="17" spans="2:12" x14ac:dyDescent="0.2">
      <c r="C17" s="32"/>
    </row>
    <row r="24" spans="2:12" x14ac:dyDescent="0.2">
      <c r="B24" s="32" t="s">
        <v>134</v>
      </c>
      <c r="C24" s="32" t="s">
        <v>137</v>
      </c>
    </row>
    <row r="26" spans="2:12" x14ac:dyDescent="0.2">
      <c r="C26" s="32" t="s">
        <v>139</v>
      </c>
      <c r="E26">
        <f>5%/2*1000</f>
        <v>25</v>
      </c>
    </row>
    <row r="28" spans="2:12" x14ac:dyDescent="0.2">
      <c r="C28" s="32" t="s">
        <v>138</v>
      </c>
      <c r="D28" s="32" t="s">
        <v>139</v>
      </c>
      <c r="F28" s="32" t="s">
        <v>142</v>
      </c>
      <c r="H28" s="32" t="s">
        <v>140</v>
      </c>
      <c r="K28" s="32" t="s">
        <v>141</v>
      </c>
      <c r="L28">
        <f>SUM(H29:H33)</f>
        <v>1019.1509905590481</v>
      </c>
    </row>
    <row r="29" spans="2:12" x14ac:dyDescent="0.2">
      <c r="C29" s="34">
        <v>45427</v>
      </c>
      <c r="D29">
        <f>$E$26</f>
        <v>25</v>
      </c>
      <c r="F29">
        <f>VLOOKUP(C29,DiscountFactors!$B$14:$C$374,2,FALSE)</f>
        <v>0.98828072413793111</v>
      </c>
      <c r="H29">
        <f>F29*D29</f>
        <v>24.707018103448277</v>
      </c>
    </row>
    <row r="30" spans="2:12" x14ac:dyDescent="0.2">
      <c r="C30" s="34">
        <f>EDATE(C29,6)</f>
        <v>45611</v>
      </c>
      <c r="D30">
        <f>$E$26</f>
        <v>25</v>
      </c>
      <c r="F30">
        <f>VLOOKUP(C30,DiscountFactors!$B$14:$C$374,2,FALSE)</f>
        <v>0.96168580000000004</v>
      </c>
      <c r="H30">
        <f t="shared" ref="H30:H33" si="0">F30*D30</f>
        <v>24.042145000000001</v>
      </c>
    </row>
    <row r="31" spans="2:12" x14ac:dyDescent="0.2">
      <c r="C31" s="34">
        <f>EDATE(C30,6)</f>
        <v>45792</v>
      </c>
      <c r="D31">
        <f>$E$26</f>
        <v>25</v>
      </c>
      <c r="F31">
        <f>VLOOKUP(C31,DiscountFactors!$B$14:$C$374,2,FALSE)</f>
        <v>0.93965168539325838</v>
      </c>
      <c r="H31">
        <f t="shared" si="0"/>
        <v>23.491292134831461</v>
      </c>
    </row>
    <row r="32" spans="2:12" x14ac:dyDescent="0.2">
      <c r="C32" s="34">
        <f t="shared" ref="C32:C33" si="1">EDATE(C31,6)</f>
        <v>45976</v>
      </c>
      <c r="D32">
        <f>$E$26</f>
        <v>25</v>
      </c>
      <c r="F32">
        <f>VLOOKUP(C32,DiscountFactors!$B$14:$C$374,2,FALSE)</f>
        <v>0.91965806451612897</v>
      </c>
      <c r="H32">
        <f t="shared" si="0"/>
        <v>22.991451612903223</v>
      </c>
    </row>
    <row r="33" spans="3:12" x14ac:dyDescent="0.2">
      <c r="C33" s="34">
        <f t="shared" si="1"/>
        <v>46157</v>
      </c>
      <c r="D33">
        <f>$E$26+1000</f>
        <v>1025</v>
      </c>
      <c r="F33">
        <f>VLOOKUP(C33,DiscountFactors!$B$14:$C$374,2,FALSE)</f>
        <v>0.90138447191011228</v>
      </c>
      <c r="H33">
        <f t="shared" si="0"/>
        <v>923.91908370786507</v>
      </c>
    </row>
    <row r="34" spans="3:12" x14ac:dyDescent="0.2">
      <c r="C34" s="34"/>
    </row>
    <row r="35" spans="3:12" x14ac:dyDescent="0.2">
      <c r="C35" s="34"/>
    </row>
    <row r="43" spans="3:12" x14ac:dyDescent="0.2">
      <c r="C43" s="32" t="s">
        <v>139</v>
      </c>
      <c r="E43">
        <f>3%/2*1000</f>
        <v>15</v>
      </c>
    </row>
    <row r="45" spans="3:12" x14ac:dyDescent="0.2">
      <c r="C45" s="32" t="s">
        <v>138</v>
      </c>
      <c r="D45" s="32" t="s">
        <v>139</v>
      </c>
      <c r="F45" s="32" t="s">
        <v>142</v>
      </c>
      <c r="H45" s="32" t="s">
        <v>140</v>
      </c>
      <c r="K45" s="32" t="s">
        <v>141</v>
      </c>
      <c r="L45">
        <f>SUM(H46:H97)</f>
        <v>845.92700142454146</v>
      </c>
    </row>
    <row r="46" spans="3:12" x14ac:dyDescent="0.2">
      <c r="C46" s="34">
        <v>45427</v>
      </c>
      <c r="D46">
        <f>$E$43</f>
        <v>15</v>
      </c>
      <c r="F46">
        <f>VLOOKUP(C46,DiscountFactors!$B$14:$C$374,2,FALSE)</f>
        <v>0.98828072413793111</v>
      </c>
      <c r="H46">
        <f>F46*D46</f>
        <v>14.824210862068966</v>
      </c>
    </row>
    <row r="47" spans="3:12" x14ac:dyDescent="0.2">
      <c r="C47" s="34">
        <f>EDATE(C46,6)</f>
        <v>45611</v>
      </c>
      <c r="D47">
        <f t="shared" ref="D47:D96" si="2">$E$43</f>
        <v>15</v>
      </c>
      <c r="F47">
        <f>VLOOKUP(C47,DiscountFactors!$B$14:$C$374,2,FALSE)</f>
        <v>0.96168580000000004</v>
      </c>
      <c r="H47">
        <f t="shared" ref="H47:H97" si="3">F47*D47</f>
        <v>14.425287000000001</v>
      </c>
    </row>
    <row r="48" spans="3:12" x14ac:dyDescent="0.2">
      <c r="C48" s="34">
        <f>EDATE(C47,6)</f>
        <v>45792</v>
      </c>
      <c r="D48">
        <f t="shared" si="2"/>
        <v>15</v>
      </c>
      <c r="F48">
        <f>VLOOKUP(C48,DiscountFactors!$B$14:$C$374,2,FALSE)</f>
        <v>0.93965168539325838</v>
      </c>
      <c r="H48">
        <f t="shared" si="3"/>
        <v>14.094775280898876</v>
      </c>
    </row>
    <row r="49" spans="3:8" x14ac:dyDescent="0.2">
      <c r="C49" s="34">
        <f t="shared" ref="C49:C97" si="4">EDATE(C48,6)</f>
        <v>45976</v>
      </c>
      <c r="D49">
        <f t="shared" si="2"/>
        <v>15</v>
      </c>
      <c r="F49">
        <f>VLOOKUP(C49,DiscountFactors!$B$14:$C$374,2,FALSE)</f>
        <v>0.91965806451612897</v>
      </c>
      <c r="H49">
        <f t="shared" si="3"/>
        <v>13.794870967741934</v>
      </c>
    </row>
    <row r="50" spans="3:8" x14ac:dyDescent="0.2">
      <c r="C50" s="34">
        <f t="shared" si="4"/>
        <v>46157</v>
      </c>
      <c r="D50">
        <f t="shared" si="2"/>
        <v>15</v>
      </c>
      <c r="F50">
        <f>VLOOKUP(C50,DiscountFactors!$B$14:$C$374,2,FALSE)</f>
        <v>0.90138447191011228</v>
      </c>
      <c r="H50">
        <f t="shared" si="3"/>
        <v>13.520767078651684</v>
      </c>
    </row>
    <row r="51" spans="3:8" x14ac:dyDescent="0.2">
      <c r="C51" s="34">
        <f t="shared" si="4"/>
        <v>46341</v>
      </c>
      <c r="D51">
        <f t="shared" si="2"/>
        <v>15</v>
      </c>
      <c r="F51">
        <f>VLOOKUP(C51,DiscountFactors!$B$14:$C$374,2,FALSE)</f>
        <v>0.88370747826086948</v>
      </c>
      <c r="H51">
        <f t="shared" si="3"/>
        <v>13.255612173913041</v>
      </c>
    </row>
    <row r="52" spans="3:8" x14ac:dyDescent="0.2">
      <c r="C52" s="34">
        <f t="shared" si="4"/>
        <v>46522</v>
      </c>
      <c r="D52">
        <f t="shared" si="2"/>
        <v>15</v>
      </c>
      <c r="F52">
        <f>VLOOKUP(C52,DiscountFactors!$B$14:$C$374,2,FALSE)</f>
        <v>0.86675933333333333</v>
      </c>
      <c r="H52">
        <f t="shared" si="3"/>
        <v>13.001390000000001</v>
      </c>
    </row>
    <row r="53" spans="3:8" x14ac:dyDescent="0.2">
      <c r="C53" s="34">
        <f t="shared" si="4"/>
        <v>46706</v>
      </c>
      <c r="D53">
        <f t="shared" si="2"/>
        <v>15</v>
      </c>
      <c r="F53">
        <f>VLOOKUP(C53,DiscountFactors!$B$14:$C$374,2,FALSE)</f>
        <v>0.85020365957446808</v>
      </c>
      <c r="H53">
        <f t="shared" si="3"/>
        <v>12.753054893617021</v>
      </c>
    </row>
    <row r="54" spans="3:8" x14ac:dyDescent="0.2">
      <c r="C54" s="34">
        <f t="shared" si="4"/>
        <v>46888</v>
      </c>
      <c r="D54">
        <f t="shared" si="2"/>
        <v>15</v>
      </c>
      <c r="F54">
        <f>VLOOKUP(C54,DiscountFactors!$B$14:$C$374,2,FALSE)</f>
        <v>0.83410763043478264</v>
      </c>
      <c r="H54">
        <f t="shared" si="3"/>
        <v>12.511614456521739</v>
      </c>
    </row>
    <row r="55" spans="3:8" x14ac:dyDescent="0.2">
      <c r="C55" s="34">
        <f t="shared" si="4"/>
        <v>47072</v>
      </c>
      <c r="D55">
        <f t="shared" si="2"/>
        <v>15</v>
      </c>
      <c r="F55">
        <f>VLOOKUP(C55,DiscountFactors!$B$14:$C$374,2,FALSE)</f>
        <v>0.81791666666666663</v>
      </c>
      <c r="H55">
        <f t="shared" si="3"/>
        <v>12.268749999999999</v>
      </c>
    </row>
    <row r="56" spans="3:8" x14ac:dyDescent="0.2">
      <c r="C56" s="34">
        <f t="shared" si="4"/>
        <v>47253</v>
      </c>
      <c r="D56">
        <f t="shared" si="2"/>
        <v>15</v>
      </c>
      <c r="F56">
        <f>VLOOKUP(C56,DiscountFactors!$B$14:$C$374,2,FALSE)</f>
        <v>0.80248792307692307</v>
      </c>
      <c r="H56">
        <f t="shared" si="3"/>
        <v>12.037318846153847</v>
      </c>
    </row>
    <row r="57" spans="3:8" x14ac:dyDescent="0.2">
      <c r="C57" s="34">
        <f t="shared" si="4"/>
        <v>47437</v>
      </c>
      <c r="D57">
        <f t="shared" si="2"/>
        <v>15</v>
      </c>
      <c r="F57">
        <f>VLOOKUP(C57,DiscountFactors!$B$14:$C$374,2,FALSE)</f>
        <v>0.78665370329670325</v>
      </c>
      <c r="H57">
        <f t="shared" si="3"/>
        <v>11.799805549450548</v>
      </c>
    </row>
    <row r="58" spans="3:8" x14ac:dyDescent="0.2">
      <c r="C58" s="34">
        <f t="shared" si="4"/>
        <v>47618</v>
      </c>
      <c r="D58">
        <f t="shared" si="2"/>
        <v>15</v>
      </c>
      <c r="F58">
        <f>VLOOKUP(C58,DiscountFactors!$B$14:$C$374,2,FALSE)</f>
        <v>0.77153723333333335</v>
      </c>
      <c r="H58">
        <f t="shared" si="3"/>
        <v>11.5730585</v>
      </c>
    </row>
    <row r="59" spans="3:8" x14ac:dyDescent="0.2">
      <c r="C59" s="34">
        <f t="shared" si="4"/>
        <v>47802</v>
      </c>
      <c r="D59">
        <f t="shared" si="2"/>
        <v>15</v>
      </c>
      <c r="F59">
        <f>VLOOKUP(C59,DiscountFactors!$B$14:$C$374,2,FALSE)</f>
        <v>0.75629334782608704</v>
      </c>
      <c r="H59">
        <f t="shared" si="3"/>
        <v>11.344400217391305</v>
      </c>
    </row>
    <row r="60" spans="3:8" x14ac:dyDescent="0.2">
      <c r="C60" s="34">
        <f t="shared" si="4"/>
        <v>47983</v>
      </c>
      <c r="D60">
        <f t="shared" si="2"/>
        <v>15</v>
      </c>
      <c r="F60">
        <f>VLOOKUP(C60,DiscountFactors!$B$14:$C$374,2,FALSE)</f>
        <v>0.74160367415730344</v>
      </c>
      <c r="H60">
        <f t="shared" si="3"/>
        <v>11.124055112359551</v>
      </c>
    </row>
    <row r="61" spans="3:8" x14ac:dyDescent="0.2">
      <c r="C61" s="34">
        <f t="shared" si="4"/>
        <v>48167</v>
      </c>
      <c r="D61">
        <f t="shared" si="2"/>
        <v>15</v>
      </c>
      <c r="F61">
        <f>VLOOKUP(C61,DiscountFactors!$B$14:$C$374,2,FALSE)</f>
        <v>0.72695410752688172</v>
      </c>
      <c r="H61">
        <f t="shared" si="3"/>
        <v>10.904311612903225</v>
      </c>
    </row>
    <row r="62" spans="3:8" x14ac:dyDescent="0.2">
      <c r="C62" s="34">
        <f t="shared" si="4"/>
        <v>48349</v>
      </c>
      <c r="D62">
        <f t="shared" si="2"/>
        <v>15</v>
      </c>
      <c r="F62">
        <f>VLOOKUP(C62,DiscountFactors!$B$14:$C$374,2,FALSE)</f>
        <v>0.71257939999999997</v>
      </c>
      <c r="H62">
        <f t="shared" si="3"/>
        <v>10.688691</v>
      </c>
    </row>
    <row r="63" spans="3:8" x14ac:dyDescent="0.2">
      <c r="C63" s="34">
        <f t="shared" si="4"/>
        <v>48533</v>
      </c>
      <c r="D63">
        <f t="shared" si="2"/>
        <v>15</v>
      </c>
      <c r="F63">
        <f>VLOOKUP(C63,DiscountFactors!$B$14:$C$374,2,FALSE)</f>
        <v>0.6984855319148936</v>
      </c>
      <c r="H63">
        <f t="shared" si="3"/>
        <v>10.477282978723403</v>
      </c>
    </row>
    <row r="64" spans="3:8" x14ac:dyDescent="0.2">
      <c r="C64" s="34">
        <f t="shared" si="4"/>
        <v>48714</v>
      </c>
      <c r="D64">
        <f t="shared" si="2"/>
        <v>15</v>
      </c>
      <c r="F64">
        <f>VLOOKUP(C64,DiscountFactors!$B$14:$C$374,2,FALSE)</f>
        <v>0.68459350000000008</v>
      </c>
      <c r="H64">
        <f t="shared" si="3"/>
        <v>10.268902500000001</v>
      </c>
    </row>
    <row r="65" spans="3:8" x14ac:dyDescent="0.2">
      <c r="C65" s="34">
        <f t="shared" si="4"/>
        <v>48898</v>
      </c>
      <c r="D65">
        <f t="shared" si="2"/>
        <v>15</v>
      </c>
      <c r="F65">
        <f>VLOOKUP(C65,DiscountFactors!$B$14:$C$374,2,FALSE)</f>
        <v>0.67087645555555553</v>
      </c>
      <c r="H65">
        <f t="shared" si="3"/>
        <v>10.063146833333333</v>
      </c>
    </row>
    <row r="66" spans="3:8" x14ac:dyDescent="0.2">
      <c r="C66" s="34">
        <f t="shared" si="4"/>
        <v>49079</v>
      </c>
      <c r="D66">
        <f t="shared" si="2"/>
        <v>15</v>
      </c>
      <c r="F66">
        <f>VLOOKUP(C66,DiscountFactors!$B$14:$C$374,2,FALSE)</f>
        <v>0.65745906849315072</v>
      </c>
      <c r="H66">
        <f t="shared" si="3"/>
        <v>9.8618860273972615</v>
      </c>
    </row>
    <row r="67" spans="3:8" x14ac:dyDescent="0.2">
      <c r="C67" s="34">
        <f t="shared" si="4"/>
        <v>49263</v>
      </c>
      <c r="D67">
        <f t="shared" si="2"/>
        <v>15</v>
      </c>
      <c r="F67">
        <f>VLOOKUP(C67,DiscountFactors!$B$14:$C$374,2,FALSE)</f>
        <v>0.64398421917808224</v>
      </c>
      <c r="H67">
        <f t="shared" si="3"/>
        <v>9.6597632876712343</v>
      </c>
    </row>
    <row r="68" spans="3:8" x14ac:dyDescent="0.2">
      <c r="C68" s="34">
        <f t="shared" si="4"/>
        <v>49444</v>
      </c>
      <c r="D68">
        <f t="shared" si="2"/>
        <v>15</v>
      </c>
      <c r="F68">
        <f>VLOOKUP(C68,DiscountFactors!$B$14:$C$374,2,FALSE)</f>
        <v>0.63095521643835617</v>
      </c>
      <c r="H68">
        <f t="shared" si="3"/>
        <v>9.4643282465753433</v>
      </c>
    </row>
    <row r="69" spans="3:8" x14ac:dyDescent="0.2">
      <c r="C69" s="34">
        <f t="shared" si="4"/>
        <v>49628</v>
      </c>
      <c r="D69">
        <f t="shared" si="2"/>
        <v>15</v>
      </c>
      <c r="F69">
        <f>VLOOKUP(C69,DiscountFactors!$B$14:$C$374,2,FALSE)</f>
        <v>0.61802077260273969</v>
      </c>
      <c r="H69">
        <f t="shared" si="3"/>
        <v>9.2703115890410945</v>
      </c>
    </row>
    <row r="70" spans="3:8" x14ac:dyDescent="0.2">
      <c r="C70" s="34">
        <f t="shared" si="4"/>
        <v>49810</v>
      </c>
      <c r="D70">
        <f t="shared" si="2"/>
        <v>15</v>
      </c>
      <c r="F70">
        <f>VLOOKUP(C70,DiscountFactors!$B$14:$C$374,2,FALSE)</f>
        <v>0.60541431147540981</v>
      </c>
      <c r="H70">
        <f t="shared" si="3"/>
        <v>9.0812146721311464</v>
      </c>
    </row>
    <row r="71" spans="3:8" x14ac:dyDescent="0.2">
      <c r="C71" s="34">
        <f t="shared" si="4"/>
        <v>49994</v>
      </c>
      <c r="D71">
        <f t="shared" si="2"/>
        <v>15</v>
      </c>
      <c r="F71">
        <f>VLOOKUP(C71,DiscountFactors!$B$14:$C$374,2,FALSE)</f>
        <v>0.59292191803278682</v>
      </c>
      <c r="H71">
        <f t="shared" si="3"/>
        <v>8.8938287704918029</v>
      </c>
    </row>
    <row r="72" spans="3:8" x14ac:dyDescent="0.2">
      <c r="C72" s="34">
        <f t="shared" si="4"/>
        <v>50175</v>
      </c>
      <c r="D72">
        <f t="shared" si="2"/>
        <v>15</v>
      </c>
      <c r="F72">
        <f>VLOOKUP(C72,DiscountFactors!$B$14:$C$374,2,FALSE)</f>
        <v>0.58083167307692307</v>
      </c>
      <c r="H72">
        <f t="shared" si="3"/>
        <v>8.7124750961538453</v>
      </c>
    </row>
    <row r="73" spans="3:8" x14ac:dyDescent="0.2">
      <c r="C73" s="34">
        <f t="shared" si="4"/>
        <v>50359</v>
      </c>
      <c r="D73">
        <f t="shared" si="2"/>
        <v>15</v>
      </c>
      <c r="F73">
        <f>VLOOKUP(C73,DiscountFactors!$B$14:$C$374,2,FALSE)</f>
        <v>0.56881354120879113</v>
      </c>
      <c r="H73">
        <f t="shared" si="3"/>
        <v>8.5322031181318678</v>
      </c>
    </row>
    <row r="74" spans="3:8" x14ac:dyDescent="0.2">
      <c r="C74" s="34">
        <f t="shared" si="4"/>
        <v>50540</v>
      </c>
      <c r="D74">
        <f t="shared" si="2"/>
        <v>15</v>
      </c>
      <c r="F74">
        <f>VLOOKUP(C74,DiscountFactors!$B$14:$C$374,2,FALSE)</f>
        <v>0.55723788555858311</v>
      </c>
      <c r="H74">
        <f t="shared" si="3"/>
        <v>8.3585682833787462</v>
      </c>
    </row>
    <row r="75" spans="3:8" x14ac:dyDescent="0.2">
      <c r="C75" s="34">
        <f t="shared" si="4"/>
        <v>50724</v>
      </c>
      <c r="D75">
        <f t="shared" si="2"/>
        <v>15</v>
      </c>
      <c r="F75">
        <f>VLOOKUP(C75,DiscountFactors!$B$14:$C$374,2,FALSE)</f>
        <v>0.54580130790190728</v>
      </c>
      <c r="H75">
        <f t="shared" si="3"/>
        <v>8.187019618528609</v>
      </c>
    </row>
    <row r="76" spans="3:8" x14ac:dyDescent="0.2">
      <c r="C76" s="34">
        <f t="shared" si="4"/>
        <v>50905</v>
      </c>
      <c r="D76">
        <f t="shared" si="2"/>
        <v>15</v>
      </c>
      <c r="F76">
        <f>VLOOKUP(C76,DiscountFactors!$B$14:$C$374,2,FALSE)</f>
        <v>0.53493339560439557</v>
      </c>
      <c r="H76">
        <f t="shared" si="3"/>
        <v>8.0240009340659331</v>
      </c>
    </row>
    <row r="77" spans="3:8" x14ac:dyDescent="0.2">
      <c r="C77" s="34">
        <f t="shared" si="4"/>
        <v>51089</v>
      </c>
      <c r="D77">
        <f t="shared" si="2"/>
        <v>15</v>
      </c>
      <c r="F77">
        <f>VLOOKUP(C77,DiscountFactors!$B$14:$C$374,2,FALSE)</f>
        <v>0.52442214285714284</v>
      </c>
      <c r="H77">
        <f t="shared" si="3"/>
        <v>7.8663321428571429</v>
      </c>
    </row>
    <row r="78" spans="3:8" x14ac:dyDescent="0.2">
      <c r="C78" s="34">
        <f t="shared" si="4"/>
        <v>51271</v>
      </c>
      <c r="D78">
        <f t="shared" si="2"/>
        <v>15</v>
      </c>
      <c r="F78">
        <f>VLOOKUP(C78,DiscountFactors!$B$14:$C$374,2,FALSE)</f>
        <v>0.51421188524590156</v>
      </c>
      <c r="H78">
        <f t="shared" si="3"/>
        <v>7.713178278688523</v>
      </c>
    </row>
    <row r="79" spans="3:8" x14ac:dyDescent="0.2">
      <c r="C79" s="34">
        <f t="shared" si="4"/>
        <v>51455</v>
      </c>
      <c r="D79">
        <f t="shared" si="2"/>
        <v>15</v>
      </c>
      <c r="F79">
        <f>VLOOKUP(C79,DiscountFactors!$B$14:$C$374,2,FALSE)</f>
        <v>0.50414115300546447</v>
      </c>
      <c r="H79">
        <f t="shared" si="3"/>
        <v>7.5621172950819666</v>
      </c>
    </row>
    <row r="80" spans="3:8" x14ac:dyDescent="0.2">
      <c r="C80" s="34">
        <f t="shared" si="4"/>
        <v>51636</v>
      </c>
      <c r="D80">
        <f t="shared" si="2"/>
        <v>15</v>
      </c>
      <c r="F80">
        <f>VLOOKUP(C80,DiscountFactors!$B$14:$C$374,2,FALSE)</f>
        <v>0.49439732328767122</v>
      </c>
      <c r="H80">
        <f t="shared" si="3"/>
        <v>7.415959849315068</v>
      </c>
    </row>
    <row r="81" spans="3:8" x14ac:dyDescent="0.2">
      <c r="C81" s="34">
        <f t="shared" si="4"/>
        <v>51820</v>
      </c>
      <c r="D81">
        <f t="shared" si="2"/>
        <v>15</v>
      </c>
      <c r="F81">
        <f>VLOOKUP(C81,DiscountFactors!$B$14:$C$374,2,FALSE)</f>
        <v>0.4847153945205479</v>
      </c>
      <c r="H81">
        <f t="shared" si="3"/>
        <v>7.2707309178082182</v>
      </c>
    </row>
    <row r="82" spans="3:8" x14ac:dyDescent="0.2">
      <c r="C82" s="34">
        <f t="shared" si="4"/>
        <v>52001</v>
      </c>
      <c r="D82">
        <f t="shared" si="2"/>
        <v>15</v>
      </c>
      <c r="F82">
        <f>VLOOKUP(C82,DiscountFactors!$B$14:$C$374,2,FALSE)</f>
        <v>0.47534743287671233</v>
      </c>
      <c r="H82">
        <f t="shared" si="3"/>
        <v>7.1302114931506848</v>
      </c>
    </row>
    <row r="83" spans="3:8" x14ac:dyDescent="0.2">
      <c r="C83" s="34">
        <f t="shared" si="4"/>
        <v>52185</v>
      </c>
      <c r="D83">
        <f t="shared" si="2"/>
        <v>15</v>
      </c>
      <c r="F83">
        <f>VLOOKUP(C83,DiscountFactors!$B$14:$C$374,2,FALSE)</f>
        <v>0.46603854520547944</v>
      </c>
      <c r="H83">
        <f t="shared" si="3"/>
        <v>6.9905781780821918</v>
      </c>
    </row>
    <row r="84" spans="3:8" x14ac:dyDescent="0.2">
      <c r="C84" s="34">
        <f t="shared" si="4"/>
        <v>52366</v>
      </c>
      <c r="D84">
        <f t="shared" si="2"/>
        <v>15</v>
      </c>
      <c r="F84">
        <f>VLOOKUP(C84,DiscountFactors!$B$14:$C$374,2,FALSE)</f>
        <v>0.45705204632152591</v>
      </c>
      <c r="H84">
        <f t="shared" si="3"/>
        <v>6.8557806948228883</v>
      </c>
    </row>
    <row r="85" spans="3:8" x14ac:dyDescent="0.2">
      <c r="C85" s="34">
        <f t="shared" si="4"/>
        <v>52550</v>
      </c>
      <c r="D85">
        <f t="shared" si="2"/>
        <v>15</v>
      </c>
      <c r="F85">
        <f>VLOOKUP(C85,DiscountFactors!$B$14:$C$374,2,FALSE)</f>
        <v>0.44815085831062668</v>
      </c>
      <c r="H85">
        <f t="shared" si="3"/>
        <v>6.7222628746593998</v>
      </c>
    </row>
    <row r="86" spans="3:8" x14ac:dyDescent="0.2">
      <c r="C86" s="34">
        <f t="shared" si="4"/>
        <v>52732</v>
      </c>
      <c r="D86">
        <f t="shared" si="2"/>
        <v>15</v>
      </c>
      <c r="F86">
        <f>VLOOKUP(C86,DiscountFactors!$B$14:$C$374,2,FALSE)</f>
        <v>0.43990616483516481</v>
      </c>
      <c r="H86">
        <f t="shared" si="3"/>
        <v>6.5985924725274723</v>
      </c>
    </row>
    <row r="87" spans="3:8" x14ac:dyDescent="0.2">
      <c r="C87" s="34">
        <f t="shared" si="4"/>
        <v>52916</v>
      </c>
      <c r="D87">
        <f t="shared" si="2"/>
        <v>15</v>
      </c>
      <c r="F87">
        <f>VLOOKUP(C87,DiscountFactors!$B$14:$C$374,2,FALSE)</f>
        <v>0.43236014285714286</v>
      </c>
      <c r="H87">
        <f t="shared" si="3"/>
        <v>6.4854021428571427</v>
      </c>
    </row>
    <row r="88" spans="3:8" x14ac:dyDescent="0.2">
      <c r="C88" s="34">
        <f t="shared" si="4"/>
        <v>53097</v>
      </c>
      <c r="D88">
        <f t="shared" si="2"/>
        <v>15</v>
      </c>
      <c r="F88">
        <f>VLOOKUP(C88,DiscountFactors!$B$14:$C$374,2,FALSE)</f>
        <v>0.4250677397260274</v>
      </c>
      <c r="H88">
        <f t="shared" si="3"/>
        <v>6.3760160958904111</v>
      </c>
    </row>
    <row r="89" spans="3:8" x14ac:dyDescent="0.2">
      <c r="C89" s="34">
        <f t="shared" si="4"/>
        <v>53281</v>
      </c>
      <c r="D89">
        <f t="shared" si="2"/>
        <v>15</v>
      </c>
      <c r="F89">
        <f>VLOOKUP(C89,DiscountFactors!$B$14:$C$374,2,FALSE)</f>
        <v>0.41783376712328768</v>
      </c>
      <c r="H89">
        <f t="shared" si="3"/>
        <v>6.2675065068493154</v>
      </c>
    </row>
    <row r="90" spans="3:8" x14ac:dyDescent="0.2">
      <c r="C90" s="34">
        <f t="shared" si="4"/>
        <v>53462</v>
      </c>
      <c r="D90">
        <f t="shared" si="2"/>
        <v>15</v>
      </c>
      <c r="F90">
        <f>VLOOKUP(C90,DiscountFactors!$B$14:$C$374,2,FALSE)</f>
        <v>0.41081899999999999</v>
      </c>
      <c r="H90">
        <f t="shared" si="3"/>
        <v>6.1622849999999998</v>
      </c>
    </row>
    <row r="91" spans="3:8" x14ac:dyDescent="0.2">
      <c r="C91" s="34">
        <f t="shared" si="4"/>
        <v>53646</v>
      </c>
      <c r="D91">
        <f t="shared" si="2"/>
        <v>15</v>
      </c>
      <c r="F91">
        <f>VLOOKUP(C91,DiscountFactors!$B$14:$C$374,2,FALSE)</f>
        <v>0.40382699999999999</v>
      </c>
      <c r="H91">
        <f t="shared" si="3"/>
        <v>6.0574050000000002</v>
      </c>
    </row>
    <row r="92" spans="3:8" x14ac:dyDescent="0.2">
      <c r="C92" s="34">
        <f t="shared" si="4"/>
        <v>53827</v>
      </c>
      <c r="D92">
        <f t="shared" si="2"/>
        <v>15</v>
      </c>
      <c r="F92">
        <f>VLOOKUP(C92,DiscountFactors!$B$14:$C$374,2,FALSE)</f>
        <v>0.39704730684931505</v>
      </c>
      <c r="H92">
        <f t="shared" si="3"/>
        <v>5.9557096027397254</v>
      </c>
    </row>
    <row r="93" spans="3:8" x14ac:dyDescent="0.2">
      <c r="C93" s="34">
        <f t="shared" si="4"/>
        <v>54011</v>
      </c>
      <c r="D93">
        <f t="shared" si="2"/>
        <v>15</v>
      </c>
      <c r="F93">
        <f>VLOOKUP(C93,DiscountFactors!$B$14:$C$374,2,FALSE)</f>
        <v>0.39029022191780821</v>
      </c>
      <c r="H93">
        <f t="shared" si="3"/>
        <v>5.8543533287671234</v>
      </c>
    </row>
    <row r="94" spans="3:8" x14ac:dyDescent="0.2">
      <c r="C94" s="34">
        <f t="shared" si="4"/>
        <v>54193</v>
      </c>
      <c r="D94">
        <f t="shared" si="2"/>
        <v>15</v>
      </c>
      <c r="F94">
        <f>VLOOKUP(C94,DiscountFactors!$B$14:$C$374,2,FALSE)</f>
        <v>0.38369484109589042</v>
      </c>
      <c r="H94">
        <f t="shared" si="3"/>
        <v>5.7554226164383566</v>
      </c>
    </row>
    <row r="95" spans="3:8" x14ac:dyDescent="0.2">
      <c r="C95" s="34">
        <f t="shared" si="4"/>
        <v>54377</v>
      </c>
      <c r="D95">
        <f t="shared" si="2"/>
        <v>15</v>
      </c>
      <c r="F95">
        <f>VLOOKUP(C95,DiscountFactors!$B$14:$C$374,2,FALSE)</f>
        <v>0.37714595342465751</v>
      </c>
      <c r="H95">
        <f t="shared" si="3"/>
        <v>5.6571893013698631</v>
      </c>
    </row>
    <row r="96" spans="3:8" x14ac:dyDescent="0.2">
      <c r="C96" s="34">
        <f t="shared" si="4"/>
        <v>54558</v>
      </c>
      <c r="D96">
        <f t="shared" si="2"/>
        <v>15</v>
      </c>
      <c r="F96">
        <f>VLOOKUP(C96,DiscountFactors!$B$14:$C$374,2,FALSE)</f>
        <v>0.37107623978201631</v>
      </c>
      <c r="H96">
        <f t="shared" si="3"/>
        <v>5.5661435967302451</v>
      </c>
    </row>
    <row r="97" spans="3:8" x14ac:dyDescent="0.2">
      <c r="C97" s="34">
        <f t="shared" si="4"/>
        <v>54742</v>
      </c>
      <c r="D97">
        <f>$E$43+1000</f>
        <v>1015</v>
      </c>
      <c r="F97">
        <f>VLOOKUP(C97,DiscountFactors!$B$14:$C$374,2,FALSE)</f>
        <v>0.36540583106267027</v>
      </c>
      <c r="H97">
        <f t="shared" si="3"/>
        <v>370.88691852861035</v>
      </c>
    </row>
    <row r="108" spans="3:8" x14ac:dyDescent="0.2">
      <c r="C108" s="32" t="s">
        <v>139</v>
      </c>
    </row>
    <row r="109" spans="3:8" x14ac:dyDescent="0.2">
      <c r="C109" s="32" t="s">
        <v>144</v>
      </c>
      <c r="E109">
        <f>4%/2*1000</f>
        <v>20</v>
      </c>
    </row>
    <row r="110" spans="3:8" x14ac:dyDescent="0.2">
      <c r="C110" s="32" t="s">
        <v>143</v>
      </c>
      <c r="E110">
        <f>6%/2*1000</f>
        <v>30</v>
      </c>
    </row>
    <row r="114" spans="3:12" x14ac:dyDescent="0.2">
      <c r="C114" s="32" t="s">
        <v>138</v>
      </c>
      <c r="D114" s="32" t="s">
        <v>139</v>
      </c>
      <c r="F114" s="32" t="s">
        <v>142</v>
      </c>
      <c r="H114" s="32" t="s">
        <v>140</v>
      </c>
      <c r="K114" s="32" t="s">
        <v>141</v>
      </c>
      <c r="L114">
        <f>SUM(H115:H136)</f>
        <v>1074.8316951626314</v>
      </c>
    </row>
    <row r="115" spans="3:12" x14ac:dyDescent="0.2">
      <c r="C115" s="34">
        <v>45427</v>
      </c>
      <c r="D115">
        <f>$E$109</f>
        <v>20</v>
      </c>
      <c r="F115">
        <f>VLOOKUP(C115,DiscountFactors!$B$14:$C$374,2,FALSE)</f>
        <v>0.98828072413793111</v>
      </c>
      <c r="H115">
        <f>F115*D115</f>
        <v>19.765614482758622</v>
      </c>
    </row>
    <row r="116" spans="3:12" x14ac:dyDescent="0.2">
      <c r="C116" s="34">
        <f>EDATE(C115,6)</f>
        <v>45611</v>
      </c>
      <c r="D116">
        <f t="shared" ref="D116:D125" si="5">$E$109</f>
        <v>20</v>
      </c>
      <c r="F116">
        <f>VLOOKUP(C116,DiscountFactors!$B$14:$C$374,2,FALSE)</f>
        <v>0.96168580000000004</v>
      </c>
      <c r="H116">
        <f t="shared" ref="H116:H136" si="6">F116*D116</f>
        <v>19.233716000000001</v>
      </c>
    </row>
    <row r="117" spans="3:12" x14ac:dyDescent="0.2">
      <c r="C117" s="34">
        <f>EDATE(C116,6)</f>
        <v>45792</v>
      </c>
      <c r="D117">
        <f t="shared" si="5"/>
        <v>20</v>
      </c>
      <c r="F117">
        <f>VLOOKUP(C117,DiscountFactors!$B$14:$C$374,2,FALSE)</f>
        <v>0.93965168539325838</v>
      </c>
      <c r="H117">
        <f t="shared" si="6"/>
        <v>18.793033707865167</v>
      </c>
    </row>
    <row r="118" spans="3:12" x14ac:dyDescent="0.2">
      <c r="C118" s="34">
        <f t="shared" ref="C118:C136" si="7">EDATE(C117,6)</f>
        <v>45976</v>
      </c>
      <c r="D118">
        <f t="shared" si="5"/>
        <v>20</v>
      </c>
      <c r="F118">
        <f>VLOOKUP(C118,DiscountFactors!$B$14:$C$374,2,FALSE)</f>
        <v>0.91965806451612897</v>
      </c>
      <c r="H118">
        <f t="shared" si="6"/>
        <v>18.393161290322581</v>
      </c>
    </row>
    <row r="119" spans="3:12" x14ac:dyDescent="0.2">
      <c r="C119" s="34">
        <f t="shared" si="7"/>
        <v>46157</v>
      </c>
      <c r="D119">
        <f t="shared" si="5"/>
        <v>20</v>
      </c>
      <c r="F119">
        <f>VLOOKUP(C119,DiscountFactors!$B$14:$C$374,2,FALSE)</f>
        <v>0.90138447191011228</v>
      </c>
      <c r="H119">
        <f t="shared" si="6"/>
        <v>18.027689438202245</v>
      </c>
    </row>
    <row r="120" spans="3:12" x14ac:dyDescent="0.2">
      <c r="C120" s="34">
        <f t="shared" si="7"/>
        <v>46341</v>
      </c>
      <c r="D120">
        <f t="shared" si="5"/>
        <v>20</v>
      </c>
      <c r="F120">
        <f>VLOOKUP(C120,DiscountFactors!$B$14:$C$374,2,FALSE)</f>
        <v>0.88370747826086948</v>
      </c>
      <c r="H120">
        <f t="shared" si="6"/>
        <v>17.674149565217391</v>
      </c>
    </row>
    <row r="121" spans="3:12" x14ac:dyDescent="0.2">
      <c r="C121" s="34">
        <f t="shared" si="7"/>
        <v>46522</v>
      </c>
      <c r="D121">
        <f t="shared" si="5"/>
        <v>20</v>
      </c>
      <c r="F121">
        <f>VLOOKUP(C121,DiscountFactors!$B$14:$C$374,2,FALSE)</f>
        <v>0.86675933333333333</v>
      </c>
      <c r="H121">
        <f t="shared" si="6"/>
        <v>17.335186666666665</v>
      </c>
    </row>
    <row r="122" spans="3:12" x14ac:dyDescent="0.2">
      <c r="C122" s="34">
        <f t="shared" si="7"/>
        <v>46706</v>
      </c>
      <c r="D122">
        <f t="shared" si="5"/>
        <v>20</v>
      </c>
      <c r="F122">
        <f>VLOOKUP(C122,DiscountFactors!$B$14:$C$374,2,FALSE)</f>
        <v>0.85020365957446808</v>
      </c>
      <c r="H122">
        <f t="shared" si="6"/>
        <v>17.004073191489361</v>
      </c>
    </row>
    <row r="123" spans="3:12" x14ac:dyDescent="0.2">
      <c r="C123" s="34">
        <f t="shared" si="7"/>
        <v>46888</v>
      </c>
      <c r="D123">
        <f t="shared" si="5"/>
        <v>20</v>
      </c>
      <c r="F123">
        <f>VLOOKUP(C123,DiscountFactors!$B$14:$C$374,2,FALSE)</f>
        <v>0.83410763043478264</v>
      </c>
      <c r="H123">
        <f t="shared" si="6"/>
        <v>16.682152608695652</v>
      </c>
    </row>
    <row r="124" spans="3:12" x14ac:dyDescent="0.2">
      <c r="C124" s="34">
        <f t="shared" si="7"/>
        <v>47072</v>
      </c>
      <c r="D124">
        <f t="shared" si="5"/>
        <v>20</v>
      </c>
      <c r="F124">
        <f>VLOOKUP(C124,DiscountFactors!$B$14:$C$374,2,FALSE)</f>
        <v>0.81791666666666663</v>
      </c>
      <c r="H124">
        <f t="shared" si="6"/>
        <v>16.358333333333334</v>
      </c>
    </row>
    <row r="125" spans="3:12" x14ac:dyDescent="0.2">
      <c r="C125" s="34">
        <f t="shared" si="7"/>
        <v>47253</v>
      </c>
      <c r="D125">
        <f t="shared" si="5"/>
        <v>20</v>
      </c>
      <c r="F125">
        <f>VLOOKUP(C125,DiscountFactors!$B$14:$C$374,2,FALSE)</f>
        <v>0.80248792307692307</v>
      </c>
      <c r="H125">
        <f t="shared" si="6"/>
        <v>16.04975846153846</v>
      </c>
    </row>
    <row r="126" spans="3:12" x14ac:dyDescent="0.2">
      <c r="C126" s="34">
        <f t="shared" si="7"/>
        <v>47437</v>
      </c>
      <c r="D126">
        <f>$E$110</f>
        <v>30</v>
      </c>
      <c r="F126">
        <f>VLOOKUP(C126,DiscountFactors!$B$14:$C$374,2,FALSE)</f>
        <v>0.78665370329670325</v>
      </c>
      <c r="H126">
        <f t="shared" si="6"/>
        <v>23.599611098901097</v>
      </c>
    </row>
    <row r="127" spans="3:12" x14ac:dyDescent="0.2">
      <c r="C127" s="34">
        <f t="shared" si="7"/>
        <v>47618</v>
      </c>
      <c r="D127">
        <f t="shared" ref="D127:D135" si="8">$E$110</f>
        <v>30</v>
      </c>
      <c r="F127">
        <f>VLOOKUP(C127,DiscountFactors!$B$14:$C$374,2,FALSE)</f>
        <v>0.77153723333333335</v>
      </c>
      <c r="H127">
        <f t="shared" si="6"/>
        <v>23.146117</v>
      </c>
    </row>
    <row r="128" spans="3:12" x14ac:dyDescent="0.2">
      <c r="C128" s="34">
        <f t="shared" si="7"/>
        <v>47802</v>
      </c>
      <c r="D128">
        <f t="shared" si="8"/>
        <v>30</v>
      </c>
      <c r="F128">
        <f>VLOOKUP(C128,DiscountFactors!$B$14:$C$374,2,FALSE)</f>
        <v>0.75629334782608704</v>
      </c>
      <c r="H128">
        <f t="shared" si="6"/>
        <v>22.68880043478261</v>
      </c>
    </row>
    <row r="129" spans="3:8" x14ac:dyDescent="0.2">
      <c r="C129" s="34">
        <f t="shared" si="7"/>
        <v>47983</v>
      </c>
      <c r="D129">
        <f t="shared" si="8"/>
        <v>30</v>
      </c>
      <c r="F129">
        <f>VLOOKUP(C129,DiscountFactors!$B$14:$C$374,2,FALSE)</f>
        <v>0.74160367415730344</v>
      </c>
      <c r="H129">
        <f t="shared" si="6"/>
        <v>22.248110224719102</v>
      </c>
    </row>
    <row r="130" spans="3:8" x14ac:dyDescent="0.2">
      <c r="C130" s="34">
        <f t="shared" si="7"/>
        <v>48167</v>
      </c>
      <c r="D130">
        <f t="shared" si="8"/>
        <v>30</v>
      </c>
      <c r="F130">
        <f>VLOOKUP(C130,DiscountFactors!$B$14:$C$374,2,FALSE)</f>
        <v>0.72695410752688172</v>
      </c>
      <c r="H130">
        <f t="shared" si="6"/>
        <v>21.80862322580645</v>
      </c>
    </row>
    <row r="131" spans="3:8" x14ac:dyDescent="0.2">
      <c r="C131" s="34">
        <f t="shared" si="7"/>
        <v>48349</v>
      </c>
      <c r="D131">
        <f t="shared" si="8"/>
        <v>30</v>
      </c>
      <c r="F131">
        <f>VLOOKUP(C131,DiscountFactors!$B$14:$C$374,2,FALSE)</f>
        <v>0.71257939999999997</v>
      </c>
      <c r="H131">
        <f t="shared" si="6"/>
        <v>21.377382000000001</v>
      </c>
    </row>
    <row r="132" spans="3:8" x14ac:dyDescent="0.2">
      <c r="C132" s="34">
        <f t="shared" si="7"/>
        <v>48533</v>
      </c>
      <c r="D132">
        <f t="shared" si="8"/>
        <v>30</v>
      </c>
      <c r="F132">
        <f>VLOOKUP(C132,DiscountFactors!$B$14:$C$374,2,FALSE)</f>
        <v>0.6984855319148936</v>
      </c>
      <c r="H132">
        <f t="shared" si="6"/>
        <v>20.954565957446807</v>
      </c>
    </row>
    <row r="133" spans="3:8" x14ac:dyDescent="0.2">
      <c r="C133" s="34">
        <f t="shared" si="7"/>
        <v>48714</v>
      </c>
      <c r="D133">
        <f t="shared" si="8"/>
        <v>30</v>
      </c>
      <c r="F133">
        <f>VLOOKUP(C133,DiscountFactors!$B$14:$C$374,2,FALSE)</f>
        <v>0.68459350000000008</v>
      </c>
      <c r="H133">
        <f t="shared" si="6"/>
        <v>20.537805000000002</v>
      </c>
    </row>
    <row r="134" spans="3:8" x14ac:dyDescent="0.2">
      <c r="C134" s="34">
        <f t="shared" si="7"/>
        <v>48898</v>
      </c>
      <c r="D134">
        <f t="shared" si="8"/>
        <v>30</v>
      </c>
      <c r="F134">
        <f>VLOOKUP(C134,DiscountFactors!$B$14:$C$374,2,FALSE)</f>
        <v>0.67087645555555553</v>
      </c>
      <c r="H134">
        <f t="shared" si="6"/>
        <v>20.126293666666665</v>
      </c>
    </row>
    <row r="135" spans="3:8" x14ac:dyDescent="0.2">
      <c r="C135" s="34">
        <f t="shared" si="7"/>
        <v>49079</v>
      </c>
      <c r="D135">
        <f t="shared" si="8"/>
        <v>30</v>
      </c>
      <c r="F135">
        <f>VLOOKUP(C135,DiscountFactors!$B$14:$C$374,2,FALSE)</f>
        <v>0.65745906849315072</v>
      </c>
      <c r="H135">
        <f t="shared" si="6"/>
        <v>19.723772054794523</v>
      </c>
    </row>
    <row r="136" spans="3:8" x14ac:dyDescent="0.2">
      <c r="C136" s="34">
        <f t="shared" si="7"/>
        <v>49263</v>
      </c>
      <c r="D136">
        <f>$E$110+1000</f>
        <v>1030</v>
      </c>
      <c r="F136">
        <f>VLOOKUP(C136,DiscountFactors!$B$14:$C$374,2,FALSE)</f>
        <v>0.64398421917808224</v>
      </c>
      <c r="H136">
        <f t="shared" si="6"/>
        <v>663.30374575342466</v>
      </c>
    </row>
    <row r="137" spans="3:8" x14ac:dyDescent="0.2">
      <c r="C137" s="34"/>
    </row>
    <row r="147" spans="3:12" x14ac:dyDescent="0.2">
      <c r="C147" s="32" t="s">
        <v>139</v>
      </c>
      <c r="E147">
        <f>2.4%/12*1000</f>
        <v>2</v>
      </c>
    </row>
    <row r="148" spans="3:12" x14ac:dyDescent="0.2">
      <c r="C148" s="32"/>
    </row>
    <row r="149" spans="3:12" x14ac:dyDescent="0.2">
      <c r="C149" s="32" t="s">
        <v>138</v>
      </c>
      <c r="D149" s="32" t="s">
        <v>139</v>
      </c>
      <c r="F149" s="32" t="s">
        <v>142</v>
      </c>
      <c r="H149" s="32" t="s">
        <v>140</v>
      </c>
      <c r="K149" s="32" t="s">
        <v>141</v>
      </c>
      <c r="L149">
        <f>SUM(H150:H218)</f>
        <v>908.37256154966644</v>
      </c>
    </row>
    <row r="150" spans="3:12" x14ac:dyDescent="0.2">
      <c r="C150" s="34">
        <v>45366</v>
      </c>
      <c r="D150">
        <f>$E$147</f>
        <v>2</v>
      </c>
      <c r="F150">
        <f>VLOOKUP(C150,DiscountFactors!$B$14:$C$374,2,FALSE)</f>
        <v>0.99738325000000005</v>
      </c>
      <c r="H150">
        <f>F150*D150</f>
        <v>1.9947665000000001</v>
      </c>
    </row>
    <row r="151" spans="3:12" x14ac:dyDescent="0.2">
      <c r="C151" s="34">
        <f>EDATE(C150,1)</f>
        <v>45397</v>
      </c>
      <c r="D151">
        <f t="shared" ref="D151:D214" si="9">$E$147</f>
        <v>2</v>
      </c>
      <c r="F151">
        <f>VLOOKUP(C151,DiscountFactors!$B$14:$C$374,2,FALSE)</f>
        <v>0.9928127575757576</v>
      </c>
      <c r="H151">
        <f t="shared" ref="H151:H214" si="10">F151*D151</f>
        <v>1.9856255151515152</v>
      </c>
    </row>
    <row r="152" spans="3:12" x14ac:dyDescent="0.2">
      <c r="C152" s="34">
        <f t="shared" ref="C152:C215" si="11">EDATE(C151,1)</f>
        <v>45427</v>
      </c>
      <c r="D152">
        <f t="shared" si="9"/>
        <v>2</v>
      </c>
      <c r="F152">
        <f>VLOOKUP(C152,DiscountFactors!$B$14:$C$374,2,FALSE)</f>
        <v>0.98828072413793111</v>
      </c>
      <c r="H152">
        <f t="shared" si="10"/>
        <v>1.9765614482758622</v>
      </c>
    </row>
    <row r="153" spans="3:12" x14ac:dyDescent="0.2">
      <c r="C153" s="34">
        <f t="shared" si="11"/>
        <v>45458</v>
      </c>
      <c r="D153">
        <f t="shared" si="9"/>
        <v>2</v>
      </c>
      <c r="F153">
        <f>VLOOKUP(C153,DiscountFactors!$B$14:$C$374,2,FALSE)</f>
        <v>0.98341272727272733</v>
      </c>
      <c r="H153">
        <f t="shared" si="10"/>
        <v>1.9668254545454547</v>
      </c>
    </row>
    <row r="154" spans="3:12" x14ac:dyDescent="0.2">
      <c r="C154" s="34">
        <f t="shared" si="11"/>
        <v>45488</v>
      </c>
      <c r="D154">
        <f t="shared" si="9"/>
        <v>2</v>
      </c>
      <c r="F154">
        <f>VLOOKUP(C154,DiscountFactors!$B$14:$C$374,2,FALSE)</f>
        <v>0.97916112499999997</v>
      </c>
      <c r="H154">
        <f t="shared" si="10"/>
        <v>1.9583222499999999</v>
      </c>
    </row>
    <row r="155" spans="3:12" x14ac:dyDescent="0.2">
      <c r="C155" s="34">
        <f t="shared" si="11"/>
        <v>45519</v>
      </c>
      <c r="D155">
        <f t="shared" si="9"/>
        <v>2</v>
      </c>
      <c r="F155">
        <f>VLOOKUP(C155,DiscountFactors!$B$14:$C$374,2,FALSE)</f>
        <v>0.97453168965517245</v>
      </c>
      <c r="H155">
        <f t="shared" si="10"/>
        <v>1.9490633793103449</v>
      </c>
    </row>
    <row r="156" spans="3:12" x14ac:dyDescent="0.2">
      <c r="C156" s="34">
        <f t="shared" si="11"/>
        <v>45550</v>
      </c>
      <c r="D156">
        <f t="shared" si="9"/>
        <v>2</v>
      </c>
      <c r="F156">
        <f>VLOOKUP(C156,DiscountFactors!$B$14:$C$374,2,FALSE)</f>
        <v>0.96998254545454543</v>
      </c>
      <c r="H156">
        <f t="shared" si="10"/>
        <v>1.9399650909090909</v>
      </c>
    </row>
    <row r="157" spans="3:12" x14ac:dyDescent="0.2">
      <c r="C157" s="34">
        <f t="shared" si="11"/>
        <v>45580</v>
      </c>
      <c r="D157">
        <f t="shared" si="9"/>
        <v>2</v>
      </c>
      <c r="F157">
        <f>VLOOKUP(C157,DiscountFactors!$B$14:$C$374,2,FALSE)</f>
        <v>0.96594470967741941</v>
      </c>
      <c r="H157">
        <f t="shared" si="10"/>
        <v>1.9318894193548388</v>
      </c>
    </row>
    <row r="158" spans="3:12" x14ac:dyDescent="0.2">
      <c r="C158" s="34">
        <f t="shared" si="11"/>
        <v>45611</v>
      </c>
      <c r="D158">
        <f t="shared" si="9"/>
        <v>2</v>
      </c>
      <c r="F158">
        <f>VLOOKUP(C158,DiscountFactors!$B$14:$C$374,2,FALSE)</f>
        <v>0.96168580000000004</v>
      </c>
      <c r="H158">
        <f t="shared" si="10"/>
        <v>1.9233716000000001</v>
      </c>
    </row>
    <row r="159" spans="3:12" x14ac:dyDescent="0.2">
      <c r="C159" s="34">
        <f t="shared" si="11"/>
        <v>45641</v>
      </c>
      <c r="D159">
        <f t="shared" si="9"/>
        <v>2</v>
      </c>
      <c r="F159">
        <f>VLOOKUP(C159,DiscountFactors!$B$14:$C$374,2,FALSE)</f>
        <v>0.95770385714285711</v>
      </c>
      <c r="H159">
        <f t="shared" si="10"/>
        <v>1.9154077142857142</v>
      </c>
    </row>
    <row r="160" spans="3:12" x14ac:dyDescent="0.2">
      <c r="C160" s="34">
        <f t="shared" si="11"/>
        <v>45672</v>
      </c>
      <c r="D160">
        <f t="shared" si="9"/>
        <v>2</v>
      </c>
      <c r="F160">
        <f>VLOOKUP(C160,DiscountFactors!$B$14:$C$374,2,FALSE)</f>
        <v>0.95382651612903224</v>
      </c>
      <c r="H160">
        <f t="shared" si="10"/>
        <v>1.9076530322580645</v>
      </c>
    </row>
    <row r="161" spans="3:8" x14ac:dyDescent="0.2">
      <c r="C161" s="34">
        <f t="shared" si="11"/>
        <v>45703</v>
      </c>
      <c r="D161">
        <f t="shared" si="9"/>
        <v>2</v>
      </c>
      <c r="F161">
        <f>VLOOKUP(C161,DiscountFactors!$B$14:$C$374,2,FALSE)</f>
        <v>0.94996970967741934</v>
      </c>
      <c r="H161">
        <f t="shared" si="10"/>
        <v>1.8999394193548387</v>
      </c>
    </row>
    <row r="162" spans="3:8" x14ac:dyDescent="0.2">
      <c r="C162" s="34">
        <f t="shared" si="11"/>
        <v>45731</v>
      </c>
      <c r="D162">
        <f t="shared" si="9"/>
        <v>2</v>
      </c>
      <c r="F162">
        <f>VLOOKUP(C162,DiscountFactors!$B$14:$C$374,2,FALSE)</f>
        <v>0.94664475280898874</v>
      </c>
      <c r="H162">
        <f t="shared" si="10"/>
        <v>1.8932895056179775</v>
      </c>
    </row>
    <row r="163" spans="3:8" x14ac:dyDescent="0.2">
      <c r="C163" s="34">
        <f t="shared" si="11"/>
        <v>45762</v>
      </c>
      <c r="D163">
        <f t="shared" si="9"/>
        <v>2</v>
      </c>
      <c r="F163">
        <f>VLOOKUP(C163,DiscountFactors!$B$14:$C$374,2,FALSE)</f>
        <v>0.94309089887640452</v>
      </c>
      <c r="H163">
        <f t="shared" si="10"/>
        <v>1.886181797752809</v>
      </c>
    </row>
    <row r="164" spans="3:8" x14ac:dyDescent="0.2">
      <c r="C164" s="34">
        <f t="shared" si="11"/>
        <v>45792</v>
      </c>
      <c r="D164">
        <f t="shared" si="9"/>
        <v>2</v>
      </c>
      <c r="F164">
        <f>VLOOKUP(C164,DiscountFactors!$B$14:$C$374,2,FALSE)</f>
        <v>0.93965168539325838</v>
      </c>
      <c r="H164">
        <f t="shared" si="10"/>
        <v>1.8793033707865168</v>
      </c>
    </row>
    <row r="165" spans="3:8" x14ac:dyDescent="0.2">
      <c r="C165" s="34">
        <f t="shared" si="11"/>
        <v>45823</v>
      </c>
      <c r="D165">
        <f t="shared" si="9"/>
        <v>2</v>
      </c>
      <c r="F165">
        <f>VLOOKUP(C165,DiscountFactors!$B$14:$C$374,2,FALSE)</f>
        <v>0.93612899999999999</v>
      </c>
      <c r="H165">
        <f t="shared" si="10"/>
        <v>1.872258</v>
      </c>
    </row>
    <row r="166" spans="3:8" x14ac:dyDescent="0.2">
      <c r="C166" s="34">
        <f t="shared" si="11"/>
        <v>45853</v>
      </c>
      <c r="D166">
        <f t="shared" si="9"/>
        <v>2</v>
      </c>
      <c r="F166">
        <f>VLOOKUP(C166,DiscountFactors!$B$14:$C$374,2,FALSE)</f>
        <v>0.93273899999999998</v>
      </c>
      <c r="H166">
        <f t="shared" si="10"/>
        <v>1.865478</v>
      </c>
    </row>
    <row r="167" spans="3:8" x14ac:dyDescent="0.2">
      <c r="C167" s="34">
        <f t="shared" si="11"/>
        <v>45884</v>
      </c>
      <c r="D167">
        <f t="shared" si="9"/>
        <v>2</v>
      </c>
      <c r="F167">
        <f>VLOOKUP(C167,DiscountFactors!$B$14:$C$374,2,FALSE)</f>
        <v>0.92923600000000006</v>
      </c>
      <c r="H167">
        <f t="shared" si="10"/>
        <v>1.8584720000000001</v>
      </c>
    </row>
    <row r="168" spans="3:8" x14ac:dyDescent="0.2">
      <c r="C168" s="34">
        <f t="shared" si="11"/>
        <v>45915</v>
      </c>
      <c r="D168">
        <f t="shared" si="9"/>
        <v>2</v>
      </c>
      <c r="F168">
        <f>VLOOKUP(C168,DiscountFactors!$B$14:$C$374,2,FALSE)</f>
        <v>0.9259272903225807</v>
      </c>
      <c r="H168">
        <f t="shared" si="10"/>
        <v>1.8518545806451614</v>
      </c>
    </row>
    <row r="169" spans="3:8" x14ac:dyDescent="0.2">
      <c r="C169" s="34">
        <f t="shared" si="11"/>
        <v>45945</v>
      </c>
      <c r="D169">
        <f t="shared" si="9"/>
        <v>2</v>
      </c>
      <c r="F169">
        <f>VLOOKUP(C169,DiscountFactors!$B$14:$C$374,2,FALSE)</f>
        <v>0.92284406451612899</v>
      </c>
      <c r="H169">
        <f t="shared" si="10"/>
        <v>1.845688129032258</v>
      </c>
    </row>
    <row r="170" spans="3:8" x14ac:dyDescent="0.2">
      <c r="C170" s="34">
        <f t="shared" si="11"/>
        <v>45976</v>
      </c>
      <c r="D170">
        <f t="shared" si="9"/>
        <v>2</v>
      </c>
      <c r="F170">
        <f>VLOOKUP(C170,DiscountFactors!$B$14:$C$374,2,FALSE)</f>
        <v>0.91965806451612897</v>
      </c>
      <c r="H170">
        <f t="shared" si="10"/>
        <v>1.8393161290322579</v>
      </c>
    </row>
    <row r="171" spans="3:8" x14ac:dyDescent="0.2">
      <c r="C171" s="34">
        <f t="shared" si="11"/>
        <v>46006</v>
      </c>
      <c r="D171">
        <f t="shared" si="9"/>
        <v>2</v>
      </c>
      <c r="F171">
        <f>VLOOKUP(C171,DiscountFactors!$B$14:$C$374,2,FALSE)</f>
        <v>0.91656091208791202</v>
      </c>
      <c r="H171">
        <f t="shared" si="10"/>
        <v>1.833121824175824</v>
      </c>
    </row>
    <row r="172" spans="3:8" x14ac:dyDescent="0.2">
      <c r="C172" s="34">
        <f t="shared" si="11"/>
        <v>46037</v>
      </c>
      <c r="D172">
        <f t="shared" si="9"/>
        <v>2</v>
      </c>
      <c r="F172">
        <f>VLOOKUP(C172,DiscountFactors!$B$14:$C$374,2,FALSE)</f>
        <v>0.91334951648351648</v>
      </c>
      <c r="H172">
        <f t="shared" si="10"/>
        <v>1.826699032967033</v>
      </c>
    </row>
    <row r="173" spans="3:8" x14ac:dyDescent="0.2">
      <c r="C173" s="34">
        <f t="shared" si="11"/>
        <v>46068</v>
      </c>
      <c r="D173">
        <f t="shared" si="9"/>
        <v>2</v>
      </c>
      <c r="F173">
        <f>VLOOKUP(C173,DiscountFactors!$B$14:$C$374,2,FALSE)</f>
        <v>0.91013812087912083</v>
      </c>
      <c r="H173">
        <f t="shared" si="10"/>
        <v>1.8202762417582417</v>
      </c>
    </row>
    <row r="174" spans="3:8" x14ac:dyDescent="0.2">
      <c r="C174" s="34">
        <f t="shared" si="11"/>
        <v>46096</v>
      </c>
      <c r="D174">
        <f t="shared" si="9"/>
        <v>2</v>
      </c>
      <c r="F174">
        <f>VLOOKUP(C174,DiscountFactors!$B$14:$C$374,2,FALSE)</f>
        <v>0.90733437078651691</v>
      </c>
      <c r="H174">
        <f t="shared" si="10"/>
        <v>1.8146687415730338</v>
      </c>
    </row>
    <row r="175" spans="3:8" x14ac:dyDescent="0.2">
      <c r="C175" s="34">
        <f t="shared" si="11"/>
        <v>46127</v>
      </c>
      <c r="D175">
        <f t="shared" si="9"/>
        <v>2</v>
      </c>
      <c r="F175">
        <f>VLOOKUP(C175,DiscountFactors!$B$14:$C$374,2,FALSE)</f>
        <v>0.90431065168539326</v>
      </c>
      <c r="H175">
        <f t="shared" si="10"/>
        <v>1.8086213033707865</v>
      </c>
    </row>
    <row r="176" spans="3:8" x14ac:dyDescent="0.2">
      <c r="C176" s="34">
        <f t="shared" si="11"/>
        <v>46157</v>
      </c>
      <c r="D176">
        <f t="shared" si="9"/>
        <v>2</v>
      </c>
      <c r="F176">
        <f>VLOOKUP(C176,DiscountFactors!$B$14:$C$374,2,FALSE)</f>
        <v>0.90138447191011228</v>
      </c>
      <c r="H176">
        <f t="shared" si="10"/>
        <v>1.8027689438202246</v>
      </c>
    </row>
    <row r="177" spans="3:8" x14ac:dyDescent="0.2">
      <c r="C177" s="34">
        <f t="shared" si="11"/>
        <v>46188</v>
      </c>
      <c r="D177">
        <f t="shared" si="9"/>
        <v>2</v>
      </c>
      <c r="F177">
        <f>VLOOKUP(C177,DiscountFactors!$B$14:$C$374,2,FALSE)</f>
        <v>0.89838215217391304</v>
      </c>
      <c r="H177">
        <f t="shared" si="10"/>
        <v>1.7967643043478261</v>
      </c>
    </row>
    <row r="178" spans="3:8" x14ac:dyDescent="0.2">
      <c r="C178" s="34">
        <f t="shared" si="11"/>
        <v>46218</v>
      </c>
      <c r="D178">
        <f t="shared" si="9"/>
        <v>2</v>
      </c>
      <c r="F178">
        <f>VLOOKUP(C178,DiscountFactors!$B$14:$C$374,2,FALSE)</f>
        <v>0.89548976086956522</v>
      </c>
      <c r="H178">
        <f t="shared" si="10"/>
        <v>1.7909795217391304</v>
      </c>
    </row>
    <row r="179" spans="3:8" x14ac:dyDescent="0.2">
      <c r="C179" s="34">
        <f t="shared" si="11"/>
        <v>46249</v>
      </c>
      <c r="D179">
        <f t="shared" si="9"/>
        <v>2</v>
      </c>
      <c r="F179">
        <f>VLOOKUP(C179,DiscountFactors!$B$14:$C$374,2,FALSE)</f>
        <v>0.89250095652173911</v>
      </c>
      <c r="H179">
        <f t="shared" si="10"/>
        <v>1.7850019130434782</v>
      </c>
    </row>
    <row r="180" spans="3:8" x14ac:dyDescent="0.2">
      <c r="C180" s="34">
        <f t="shared" si="11"/>
        <v>46280</v>
      </c>
      <c r="D180">
        <f t="shared" si="9"/>
        <v>2</v>
      </c>
      <c r="F180">
        <f>VLOOKUP(C180,DiscountFactors!$B$14:$C$374,2,FALSE)</f>
        <v>0.88953032608695648</v>
      </c>
      <c r="H180">
        <f t="shared" si="10"/>
        <v>1.779060652173913</v>
      </c>
    </row>
    <row r="181" spans="3:8" x14ac:dyDescent="0.2">
      <c r="C181" s="34">
        <f t="shared" si="11"/>
        <v>46310</v>
      </c>
      <c r="D181">
        <f t="shared" si="9"/>
        <v>2</v>
      </c>
      <c r="F181">
        <f>VLOOKUP(C181,DiscountFactors!$B$14:$C$374,2,FALSE)</f>
        <v>0.88666663043478255</v>
      </c>
      <c r="H181">
        <f t="shared" si="10"/>
        <v>1.7733332608695651</v>
      </c>
    </row>
    <row r="182" spans="3:8" x14ac:dyDescent="0.2">
      <c r="C182" s="34">
        <f t="shared" si="11"/>
        <v>46341</v>
      </c>
      <c r="D182">
        <f t="shared" si="9"/>
        <v>2</v>
      </c>
      <c r="F182">
        <f>VLOOKUP(C182,DiscountFactors!$B$14:$C$374,2,FALSE)</f>
        <v>0.88370747826086948</v>
      </c>
      <c r="H182">
        <f t="shared" si="10"/>
        <v>1.767414956521739</v>
      </c>
    </row>
    <row r="183" spans="3:8" x14ac:dyDescent="0.2">
      <c r="C183" s="34">
        <f t="shared" si="11"/>
        <v>46371</v>
      </c>
      <c r="D183">
        <f t="shared" si="9"/>
        <v>2</v>
      </c>
      <c r="F183">
        <f>VLOOKUP(C183,DiscountFactors!$B$14:$C$374,2,FALSE)</f>
        <v>0.88084191208791207</v>
      </c>
      <c r="H183">
        <f t="shared" si="10"/>
        <v>1.7616838241758241</v>
      </c>
    </row>
    <row r="184" spans="3:8" x14ac:dyDescent="0.2">
      <c r="C184" s="34">
        <f t="shared" si="11"/>
        <v>46402</v>
      </c>
      <c r="D184">
        <f t="shared" si="9"/>
        <v>2</v>
      </c>
      <c r="F184">
        <f>VLOOKUP(C184,DiscountFactors!$B$14:$C$374,2,FALSE)</f>
        <v>0.87787953846153843</v>
      </c>
      <c r="H184">
        <f t="shared" si="10"/>
        <v>1.7557590769230769</v>
      </c>
    </row>
    <row r="185" spans="3:8" x14ac:dyDescent="0.2">
      <c r="C185" s="34">
        <f t="shared" si="11"/>
        <v>46433</v>
      </c>
      <c r="D185">
        <f t="shared" si="9"/>
        <v>2</v>
      </c>
      <c r="F185">
        <f>VLOOKUP(C185,DiscountFactors!$B$14:$C$374,2,FALSE)</f>
        <v>0.87491716483516491</v>
      </c>
      <c r="H185">
        <f t="shared" si="10"/>
        <v>1.7498343296703298</v>
      </c>
    </row>
    <row r="186" spans="3:8" x14ac:dyDescent="0.2">
      <c r="C186" s="34">
        <f t="shared" si="11"/>
        <v>46461</v>
      </c>
      <c r="D186">
        <f t="shared" si="9"/>
        <v>2</v>
      </c>
      <c r="F186">
        <f>VLOOKUP(C186,DiscountFactors!$B$14:$C$374,2,FALSE)</f>
        <v>0.8723171111111111</v>
      </c>
      <c r="H186">
        <f t="shared" si="10"/>
        <v>1.7446342222222222</v>
      </c>
    </row>
    <row r="187" spans="3:8" x14ac:dyDescent="0.2">
      <c r="C187" s="34">
        <f t="shared" si="11"/>
        <v>46492</v>
      </c>
      <c r="D187">
        <f t="shared" si="9"/>
        <v>2</v>
      </c>
      <c r="F187">
        <f>VLOOKUP(C187,DiscountFactors!$B$14:$C$374,2,FALSE)</f>
        <v>0.86949266666666669</v>
      </c>
      <c r="H187">
        <f t="shared" si="10"/>
        <v>1.7389853333333334</v>
      </c>
    </row>
    <row r="188" spans="3:8" x14ac:dyDescent="0.2">
      <c r="C188" s="34">
        <f t="shared" si="11"/>
        <v>46522</v>
      </c>
      <c r="D188">
        <f t="shared" si="9"/>
        <v>2</v>
      </c>
      <c r="F188">
        <f>VLOOKUP(C188,DiscountFactors!$B$14:$C$374,2,FALSE)</f>
        <v>0.86675933333333333</v>
      </c>
      <c r="H188">
        <f t="shared" si="10"/>
        <v>1.7335186666666667</v>
      </c>
    </row>
    <row r="189" spans="3:8" x14ac:dyDescent="0.2">
      <c r="C189" s="34">
        <f t="shared" si="11"/>
        <v>46553</v>
      </c>
      <c r="D189">
        <f t="shared" si="9"/>
        <v>2</v>
      </c>
      <c r="F189">
        <f>VLOOKUP(C189,DiscountFactors!$B$14:$C$374,2,FALSE)</f>
        <v>0.86393328260869573</v>
      </c>
      <c r="H189">
        <f t="shared" si="10"/>
        <v>1.7278665652173915</v>
      </c>
    </row>
    <row r="190" spans="3:8" x14ac:dyDescent="0.2">
      <c r="C190" s="34">
        <f t="shared" si="11"/>
        <v>46583</v>
      </c>
      <c r="D190">
        <f t="shared" si="9"/>
        <v>2</v>
      </c>
      <c r="F190">
        <f>VLOOKUP(C190,DiscountFactors!$B$14:$C$374,2,FALSE)</f>
        <v>0.8611974130434783</v>
      </c>
      <c r="H190">
        <f t="shared" si="10"/>
        <v>1.7223948260869566</v>
      </c>
    </row>
    <row r="191" spans="3:8" x14ac:dyDescent="0.2">
      <c r="C191" s="34">
        <f t="shared" si="11"/>
        <v>46614</v>
      </c>
      <c r="D191">
        <f t="shared" si="9"/>
        <v>2</v>
      </c>
      <c r="F191">
        <f>VLOOKUP(C191,DiscountFactors!$B$14:$C$374,2,FALSE)</f>
        <v>0.85837034782608701</v>
      </c>
      <c r="H191">
        <f t="shared" si="10"/>
        <v>1.716740695652174</v>
      </c>
    </row>
    <row r="192" spans="3:8" x14ac:dyDescent="0.2">
      <c r="C192" s="34">
        <f t="shared" si="11"/>
        <v>46645</v>
      </c>
      <c r="D192">
        <f t="shared" si="9"/>
        <v>2</v>
      </c>
      <c r="F192">
        <f>VLOOKUP(C192,DiscountFactors!$B$14:$C$374,2,FALSE)</f>
        <v>0.85559631914893619</v>
      </c>
      <c r="H192">
        <f t="shared" si="10"/>
        <v>1.7111926382978724</v>
      </c>
    </row>
    <row r="193" spans="3:8" x14ac:dyDescent="0.2">
      <c r="C193" s="34">
        <f t="shared" si="11"/>
        <v>46675</v>
      </c>
      <c r="D193">
        <f t="shared" si="9"/>
        <v>2</v>
      </c>
      <c r="F193">
        <f>VLOOKUP(C193,DiscountFactors!$B$14:$C$374,2,FALSE)</f>
        <v>0.85294419148936174</v>
      </c>
      <c r="H193">
        <f t="shared" si="10"/>
        <v>1.7058883829787235</v>
      </c>
    </row>
    <row r="194" spans="3:8" x14ac:dyDescent="0.2">
      <c r="C194" s="34">
        <f t="shared" si="11"/>
        <v>46706</v>
      </c>
      <c r="D194">
        <f t="shared" si="9"/>
        <v>2</v>
      </c>
      <c r="F194">
        <f>VLOOKUP(C194,DiscountFactors!$B$14:$C$374,2,FALSE)</f>
        <v>0.85020365957446808</v>
      </c>
      <c r="H194">
        <f t="shared" si="10"/>
        <v>1.7004073191489362</v>
      </c>
    </row>
    <row r="195" spans="3:8" x14ac:dyDescent="0.2">
      <c r="C195" s="34">
        <f t="shared" si="11"/>
        <v>46736</v>
      </c>
      <c r="D195">
        <f t="shared" si="9"/>
        <v>2</v>
      </c>
      <c r="F195">
        <f>VLOOKUP(C195,DiscountFactors!$B$14:$C$374,2,FALSE)</f>
        <v>0.84751931868131869</v>
      </c>
      <c r="H195">
        <f t="shared" si="10"/>
        <v>1.6950386373626374</v>
      </c>
    </row>
    <row r="196" spans="3:8" x14ac:dyDescent="0.2">
      <c r="C196" s="34">
        <f t="shared" si="11"/>
        <v>46767</v>
      </c>
      <c r="D196">
        <f t="shared" si="9"/>
        <v>2</v>
      </c>
      <c r="F196">
        <f>VLOOKUP(C196,DiscountFactors!$B$14:$C$374,2,FALSE)</f>
        <v>0.84471637362637364</v>
      </c>
      <c r="H196">
        <f t="shared" si="10"/>
        <v>1.6894327472527473</v>
      </c>
    </row>
    <row r="197" spans="3:8" x14ac:dyDescent="0.2">
      <c r="C197" s="34">
        <f t="shared" si="11"/>
        <v>46798</v>
      </c>
      <c r="D197">
        <f t="shared" si="9"/>
        <v>2</v>
      </c>
      <c r="F197">
        <f>VLOOKUP(C197,DiscountFactors!$B$14:$C$374,2,FALSE)</f>
        <v>0.84191342857142859</v>
      </c>
      <c r="H197">
        <f t="shared" si="10"/>
        <v>1.6838268571428572</v>
      </c>
    </row>
    <row r="198" spans="3:8" x14ac:dyDescent="0.2">
      <c r="C198" s="34">
        <f t="shared" si="11"/>
        <v>46827</v>
      </c>
      <c r="D198">
        <f t="shared" si="9"/>
        <v>2</v>
      </c>
      <c r="F198">
        <f>VLOOKUP(C198,DiscountFactors!$B$14:$C$374,2,FALSE)</f>
        <v>0.83936026086956517</v>
      </c>
      <c r="H198">
        <f t="shared" si="10"/>
        <v>1.6787205217391303</v>
      </c>
    </row>
    <row r="199" spans="3:8" x14ac:dyDescent="0.2">
      <c r="C199" s="34">
        <f t="shared" si="11"/>
        <v>46858</v>
      </c>
      <c r="D199">
        <f t="shared" si="9"/>
        <v>2</v>
      </c>
      <c r="F199">
        <f>VLOOKUP(C199,DiscountFactors!$B$14:$C$374,2,FALSE)</f>
        <v>0.83669089130434782</v>
      </c>
      <c r="H199">
        <f t="shared" si="10"/>
        <v>1.6733817826086956</v>
      </c>
    </row>
    <row r="200" spans="3:8" x14ac:dyDescent="0.2">
      <c r="C200" s="34">
        <f t="shared" si="11"/>
        <v>46888</v>
      </c>
      <c r="D200">
        <f t="shared" si="9"/>
        <v>2</v>
      </c>
      <c r="F200">
        <f>VLOOKUP(C200,DiscountFactors!$B$14:$C$374,2,FALSE)</f>
        <v>0.83410763043478264</v>
      </c>
      <c r="H200">
        <f t="shared" si="10"/>
        <v>1.6682152608695653</v>
      </c>
    </row>
    <row r="201" spans="3:8" x14ac:dyDescent="0.2">
      <c r="C201" s="34">
        <f t="shared" si="11"/>
        <v>46919</v>
      </c>
      <c r="D201">
        <f t="shared" si="9"/>
        <v>2</v>
      </c>
      <c r="F201">
        <f>VLOOKUP(C201,DiscountFactors!$B$14:$C$374,2,FALSE)</f>
        <v>0.83140624175824174</v>
      </c>
      <c r="H201">
        <f t="shared" si="10"/>
        <v>1.6628124835164835</v>
      </c>
    </row>
    <row r="202" spans="3:8" x14ac:dyDescent="0.2">
      <c r="C202" s="34">
        <f t="shared" si="11"/>
        <v>46949</v>
      </c>
      <c r="D202">
        <f t="shared" si="9"/>
        <v>2</v>
      </c>
      <c r="F202">
        <f>VLOOKUP(C202,DiscountFactors!$B$14:$C$374,2,FALSE)</f>
        <v>0.82876294505494508</v>
      </c>
      <c r="H202">
        <f t="shared" si="10"/>
        <v>1.6575258901098902</v>
      </c>
    </row>
    <row r="203" spans="3:8" x14ac:dyDescent="0.2">
      <c r="C203" s="34">
        <f t="shared" si="11"/>
        <v>46980</v>
      </c>
      <c r="D203">
        <f t="shared" si="9"/>
        <v>2</v>
      </c>
      <c r="F203">
        <f>VLOOKUP(C203,DiscountFactors!$B$14:$C$374,2,FALSE)</f>
        <v>0.82603153846153854</v>
      </c>
      <c r="H203">
        <f t="shared" si="10"/>
        <v>1.6520630769230771</v>
      </c>
    </row>
    <row r="204" spans="3:8" x14ac:dyDescent="0.2">
      <c r="C204" s="34">
        <f t="shared" si="11"/>
        <v>47011</v>
      </c>
      <c r="D204">
        <f t="shared" si="9"/>
        <v>2</v>
      </c>
      <c r="F204">
        <f>VLOOKUP(C204,DiscountFactors!$B$14:$C$374,2,FALSE)</f>
        <v>0.82329822222222226</v>
      </c>
      <c r="H204">
        <f t="shared" si="10"/>
        <v>1.6465964444444445</v>
      </c>
    </row>
    <row r="205" spans="3:8" x14ac:dyDescent="0.2">
      <c r="C205" s="34">
        <f t="shared" si="11"/>
        <v>47041</v>
      </c>
      <c r="D205">
        <f t="shared" si="9"/>
        <v>2</v>
      </c>
      <c r="F205">
        <f>VLOOKUP(C205,DiscountFactors!$B$14:$C$374,2,FALSE)</f>
        <v>0.82065155555555558</v>
      </c>
      <c r="H205">
        <f t="shared" si="10"/>
        <v>1.6413031111111112</v>
      </c>
    </row>
    <row r="206" spans="3:8" x14ac:dyDescent="0.2">
      <c r="C206" s="34">
        <f t="shared" si="11"/>
        <v>47072</v>
      </c>
      <c r="D206">
        <f t="shared" si="9"/>
        <v>2</v>
      </c>
      <c r="F206">
        <f>VLOOKUP(C206,DiscountFactors!$B$14:$C$374,2,FALSE)</f>
        <v>0.81791666666666663</v>
      </c>
      <c r="H206">
        <f t="shared" si="10"/>
        <v>1.6358333333333333</v>
      </c>
    </row>
    <row r="207" spans="3:8" x14ac:dyDescent="0.2">
      <c r="C207" s="34">
        <f t="shared" si="11"/>
        <v>47102</v>
      </c>
      <c r="D207">
        <f t="shared" si="9"/>
        <v>2</v>
      </c>
      <c r="F207">
        <f>VLOOKUP(C207,DiscountFactors!$B$14:$C$374,2,FALSE)</f>
        <v>0.81531939130434783</v>
      </c>
      <c r="H207">
        <f t="shared" si="10"/>
        <v>1.6306387826086957</v>
      </c>
    </row>
    <row r="208" spans="3:8" x14ac:dyDescent="0.2">
      <c r="C208" s="34">
        <f t="shared" si="11"/>
        <v>47133</v>
      </c>
      <c r="D208">
        <f t="shared" si="9"/>
        <v>2</v>
      </c>
      <c r="F208">
        <f>VLOOKUP(C208,DiscountFactors!$B$14:$C$374,2,FALSE)</f>
        <v>0.81266956521739131</v>
      </c>
      <c r="H208">
        <f t="shared" si="10"/>
        <v>1.6253391304347826</v>
      </c>
    </row>
    <row r="209" spans="3:8" x14ac:dyDescent="0.2">
      <c r="C209" s="34">
        <f t="shared" si="11"/>
        <v>47164</v>
      </c>
      <c r="D209">
        <f t="shared" si="9"/>
        <v>2</v>
      </c>
      <c r="F209">
        <f>VLOOKUP(C209,DiscountFactors!$B$14:$C$374,2,FALSE)</f>
        <v>0.81001973913043479</v>
      </c>
      <c r="H209">
        <f t="shared" si="10"/>
        <v>1.6200394782608696</v>
      </c>
    </row>
    <row r="210" spans="3:8" x14ac:dyDescent="0.2">
      <c r="C210" s="34">
        <f t="shared" si="11"/>
        <v>47192</v>
      </c>
      <c r="D210">
        <f t="shared" si="9"/>
        <v>2</v>
      </c>
      <c r="F210">
        <f>VLOOKUP(C210,DiscountFactors!$B$14:$C$374,2,FALSE)</f>
        <v>0.80764208791208791</v>
      </c>
      <c r="H210">
        <f t="shared" si="10"/>
        <v>1.6152841758241758</v>
      </c>
    </row>
    <row r="211" spans="3:8" x14ac:dyDescent="0.2">
      <c r="C211" s="34">
        <f t="shared" si="11"/>
        <v>47223</v>
      </c>
      <c r="D211">
        <f t="shared" si="9"/>
        <v>2</v>
      </c>
      <c r="F211">
        <f>VLOOKUP(C211,DiscountFactors!$B$14:$C$374,2,FALSE)</f>
        <v>0.80502275824175829</v>
      </c>
      <c r="H211">
        <f t="shared" si="10"/>
        <v>1.6100455164835166</v>
      </c>
    </row>
    <row r="212" spans="3:8" x14ac:dyDescent="0.2">
      <c r="C212" s="34">
        <f t="shared" si="11"/>
        <v>47253</v>
      </c>
      <c r="D212">
        <f t="shared" si="9"/>
        <v>2</v>
      </c>
      <c r="F212">
        <f>VLOOKUP(C212,DiscountFactors!$B$14:$C$374,2,FALSE)</f>
        <v>0.80248792307692307</v>
      </c>
      <c r="H212">
        <f t="shared" si="10"/>
        <v>1.6049758461538461</v>
      </c>
    </row>
    <row r="213" spans="3:8" x14ac:dyDescent="0.2">
      <c r="C213" s="34">
        <f t="shared" si="11"/>
        <v>47284</v>
      </c>
      <c r="D213">
        <f t="shared" si="9"/>
        <v>2</v>
      </c>
      <c r="F213">
        <f>VLOOKUP(C213,DiscountFactors!$B$14:$C$374,2,FALSE)</f>
        <v>0.79983309890109888</v>
      </c>
      <c r="H213">
        <f t="shared" si="10"/>
        <v>1.5996661978021978</v>
      </c>
    </row>
    <row r="214" spans="3:8" x14ac:dyDescent="0.2">
      <c r="C214" s="34">
        <f t="shared" si="11"/>
        <v>47314</v>
      </c>
      <c r="D214">
        <f t="shared" si="9"/>
        <v>2</v>
      </c>
      <c r="F214">
        <f>VLOOKUP(C214,DiscountFactors!$B$14:$C$374,2,FALSE)</f>
        <v>0.79723562637362633</v>
      </c>
      <c r="H214">
        <f t="shared" si="10"/>
        <v>1.5944712527472527</v>
      </c>
    </row>
    <row r="215" spans="3:8" x14ac:dyDescent="0.2">
      <c r="C215" s="34">
        <f t="shared" si="11"/>
        <v>47345</v>
      </c>
      <c r="D215">
        <f t="shared" ref="D215:D217" si="12">$E$147</f>
        <v>2</v>
      </c>
      <c r="F215">
        <f>VLOOKUP(C215,DiscountFactors!$B$14:$C$374,2,FALSE)</f>
        <v>0.79455157142857136</v>
      </c>
      <c r="H215">
        <f t="shared" ref="H215:H218" si="13">F215*D215</f>
        <v>1.5891031428571427</v>
      </c>
    </row>
    <row r="216" spans="3:8" x14ac:dyDescent="0.2">
      <c r="C216" s="34">
        <f t="shared" ref="C216:C218" si="14">EDATE(C215,1)</f>
        <v>47376</v>
      </c>
      <c r="D216">
        <f t="shared" si="12"/>
        <v>2</v>
      </c>
      <c r="F216">
        <f>VLOOKUP(C216,DiscountFactors!$B$14:$C$374,2,FALSE)</f>
        <v>0.79188294505494505</v>
      </c>
      <c r="H216">
        <f t="shared" si="13"/>
        <v>1.5837658901098901</v>
      </c>
    </row>
    <row r="217" spans="3:8" x14ac:dyDescent="0.2">
      <c r="C217" s="34">
        <f t="shared" si="14"/>
        <v>47406</v>
      </c>
      <c r="D217">
        <f t="shared" si="12"/>
        <v>2</v>
      </c>
      <c r="F217">
        <f>VLOOKUP(C217,DiscountFactors!$B$14:$C$374,2,FALSE)</f>
        <v>0.78931118681318679</v>
      </c>
      <c r="H217">
        <f t="shared" si="13"/>
        <v>1.5786223736263736</v>
      </c>
    </row>
    <row r="218" spans="3:8" x14ac:dyDescent="0.2">
      <c r="C218" s="34">
        <f t="shared" si="14"/>
        <v>47437</v>
      </c>
      <c r="D218">
        <f>$E$147+1000</f>
        <v>1002</v>
      </c>
      <c r="F218">
        <f>VLOOKUP(C218,DiscountFactors!$B$14:$C$374,2,FALSE)</f>
        <v>0.78665370329670325</v>
      </c>
      <c r="H218">
        <f t="shared" si="13"/>
        <v>788.22701070329663</v>
      </c>
    </row>
  </sheetData>
  <pageMargins left="0.7" right="0.7" top="0.75" bottom="0.75" header="0.3" footer="0.3"/>
  <pageSetup scale="7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1:G114"/>
  <sheetViews>
    <sheetView showGridLines="0" workbookViewId="0">
      <pane ySplit="6" topLeftCell="A98" activePane="bottomLeft" state="frozen"/>
      <selection pane="bottomLeft" activeCell="B114" sqref="B7:B114"/>
    </sheetView>
    <sheetView workbookViewId="1"/>
  </sheetViews>
  <sheetFormatPr defaultRowHeight="12.75" x14ac:dyDescent="0.2"/>
  <cols>
    <col min="1" max="1" width="1.7109375" customWidth="1"/>
    <col min="2" max="2" width="16.42578125" bestFit="1" customWidth="1"/>
    <col min="3" max="3" width="8.28515625" bestFit="1" customWidth="1"/>
    <col min="4" max="4" width="16.5703125" bestFit="1" customWidth="1"/>
    <col min="5" max="5" width="10.28515625" bestFit="1" customWidth="1"/>
    <col min="6" max="6" width="10.140625" bestFit="1" customWidth="1"/>
    <col min="7" max="7" width="10" bestFit="1" customWidth="1"/>
  </cols>
  <sheetData>
    <row r="1" spans="2:7" ht="5.0999999999999996" customHeight="1" x14ac:dyDescent="0.2"/>
    <row r="2" spans="2:7" ht="15" customHeight="1" x14ac:dyDescent="0.2"/>
    <row r="3" spans="2:7" ht="15" customHeight="1" x14ac:dyDescent="0.2"/>
    <row r="4" spans="2:7" ht="15" customHeight="1" x14ac:dyDescent="0.2"/>
    <row r="5" spans="2:7" ht="5.0999999999999996" customHeight="1" x14ac:dyDescent="0.2"/>
    <row r="6" spans="2:7" ht="15" x14ac:dyDescent="0.2">
      <c r="B6" s="10" t="s">
        <v>0</v>
      </c>
      <c r="C6" s="9" t="s">
        <v>1</v>
      </c>
      <c r="D6" s="9" t="s">
        <v>15</v>
      </c>
      <c r="E6" s="9" t="s">
        <v>16</v>
      </c>
      <c r="F6" s="9" t="s">
        <v>22</v>
      </c>
      <c r="G6" s="2" t="s">
        <v>14</v>
      </c>
    </row>
    <row r="7" spans="2:7" ht="15" x14ac:dyDescent="0.2">
      <c r="B7" s="6" t="s">
        <v>23</v>
      </c>
      <c r="C7" s="3">
        <v>336</v>
      </c>
      <c r="D7" s="3">
        <v>96</v>
      </c>
      <c r="E7" s="3">
        <v>1</v>
      </c>
      <c r="F7" s="3" t="s">
        <v>2</v>
      </c>
      <c r="G7" s="11" t="s">
        <v>12</v>
      </c>
    </row>
    <row r="8" spans="2:7" ht="15" x14ac:dyDescent="0.2">
      <c r="B8" s="5" t="s">
        <v>24</v>
      </c>
      <c r="C8" s="4">
        <v>334</v>
      </c>
      <c r="D8" s="4">
        <v>96</v>
      </c>
      <c r="E8" s="4">
        <v>1</v>
      </c>
      <c r="F8" s="4" t="s">
        <v>2</v>
      </c>
      <c r="G8" s="12" t="s">
        <v>12</v>
      </c>
    </row>
    <row r="9" spans="2:7" ht="15" x14ac:dyDescent="0.2">
      <c r="B9" s="6" t="s">
        <v>25</v>
      </c>
      <c r="C9" s="3">
        <v>230</v>
      </c>
      <c r="D9" s="3">
        <v>96</v>
      </c>
      <c r="E9" s="3">
        <v>1</v>
      </c>
      <c r="F9" s="3" t="s">
        <v>2</v>
      </c>
      <c r="G9" s="11" t="s">
        <v>12</v>
      </c>
    </row>
    <row r="10" spans="2:7" ht="15" x14ac:dyDescent="0.2">
      <c r="B10" s="5" t="s">
        <v>26</v>
      </c>
      <c r="C10" s="4">
        <v>335</v>
      </c>
      <c r="D10" s="4">
        <v>96</v>
      </c>
      <c r="E10" s="4">
        <v>1</v>
      </c>
      <c r="F10" s="4" t="s">
        <v>2</v>
      </c>
      <c r="G10" s="12" t="s">
        <v>12</v>
      </c>
    </row>
    <row r="11" spans="2:7" ht="15" x14ac:dyDescent="0.2">
      <c r="B11" s="6" t="s">
        <v>27</v>
      </c>
      <c r="C11" s="3">
        <v>216</v>
      </c>
      <c r="D11" s="3">
        <v>44</v>
      </c>
      <c r="E11" s="3">
        <v>1</v>
      </c>
      <c r="F11" s="3" t="s">
        <v>2</v>
      </c>
      <c r="G11" s="11" t="s">
        <v>6</v>
      </c>
    </row>
    <row r="12" spans="2:7" ht="15" x14ac:dyDescent="0.2">
      <c r="B12" s="5" t="s">
        <v>28</v>
      </c>
      <c r="C12" s="4">
        <v>306</v>
      </c>
      <c r="D12" s="4">
        <v>96</v>
      </c>
      <c r="E12" s="4">
        <v>1</v>
      </c>
      <c r="F12" s="4" t="s">
        <v>2</v>
      </c>
      <c r="G12" s="12" t="s">
        <v>12</v>
      </c>
    </row>
    <row r="13" spans="2:7" ht="15" x14ac:dyDescent="0.2">
      <c r="B13" s="6" t="s">
        <v>29</v>
      </c>
      <c r="C13" s="3">
        <v>303</v>
      </c>
      <c r="D13" s="3">
        <v>96</v>
      </c>
      <c r="E13" s="3">
        <v>1</v>
      </c>
      <c r="F13" s="3" t="s">
        <v>2</v>
      </c>
      <c r="G13" s="11" t="s">
        <v>12</v>
      </c>
    </row>
    <row r="14" spans="2:7" ht="15" x14ac:dyDescent="0.2">
      <c r="B14" s="5" t="s">
        <v>30</v>
      </c>
      <c r="C14" s="4">
        <v>302</v>
      </c>
      <c r="D14" s="4">
        <v>96</v>
      </c>
      <c r="E14" s="4">
        <v>1</v>
      </c>
      <c r="F14" s="4" t="s">
        <v>2</v>
      </c>
      <c r="G14" s="12" t="s">
        <v>12</v>
      </c>
    </row>
    <row r="15" spans="2:7" ht="15" x14ac:dyDescent="0.2">
      <c r="B15" s="6" t="s">
        <v>31</v>
      </c>
      <c r="C15" s="3">
        <v>1</v>
      </c>
      <c r="D15" s="3">
        <v>76</v>
      </c>
      <c r="E15" s="3">
        <v>1</v>
      </c>
      <c r="F15" s="3" t="s">
        <v>2</v>
      </c>
      <c r="G15" s="11" t="s">
        <v>10</v>
      </c>
    </row>
    <row r="16" spans="2:7" ht="15" x14ac:dyDescent="0.2">
      <c r="B16" s="5" t="s">
        <v>32</v>
      </c>
      <c r="C16" s="4">
        <v>183</v>
      </c>
      <c r="D16" s="4">
        <v>56</v>
      </c>
      <c r="E16" s="4">
        <v>1</v>
      </c>
      <c r="F16" s="4" t="s">
        <v>2</v>
      </c>
      <c r="G16" s="12" t="s">
        <v>7</v>
      </c>
    </row>
    <row r="17" spans="2:7" ht="15" x14ac:dyDescent="0.2">
      <c r="B17" s="6" t="s">
        <v>33</v>
      </c>
      <c r="C17" s="3">
        <v>316</v>
      </c>
      <c r="D17" s="3">
        <v>96</v>
      </c>
      <c r="E17" s="3">
        <v>1</v>
      </c>
      <c r="F17" s="3" t="s">
        <v>2</v>
      </c>
      <c r="G17" s="11" t="s">
        <v>12</v>
      </c>
    </row>
    <row r="18" spans="2:7" ht="15" x14ac:dyDescent="0.2">
      <c r="B18" s="5" t="s">
        <v>34</v>
      </c>
      <c r="C18" s="4">
        <v>89</v>
      </c>
      <c r="D18" s="4">
        <v>66</v>
      </c>
      <c r="E18" s="4">
        <v>1</v>
      </c>
      <c r="F18" s="4" t="s">
        <v>2</v>
      </c>
      <c r="G18" s="12" t="s">
        <v>9</v>
      </c>
    </row>
    <row r="19" spans="2:7" ht="15" x14ac:dyDescent="0.2">
      <c r="B19" s="6" t="s">
        <v>35</v>
      </c>
      <c r="C19" s="3">
        <v>330</v>
      </c>
      <c r="D19" s="3">
        <v>96</v>
      </c>
      <c r="E19" s="3">
        <v>1</v>
      </c>
      <c r="F19" s="3" t="s">
        <v>2</v>
      </c>
      <c r="G19" s="11" t="s">
        <v>12</v>
      </c>
    </row>
    <row r="20" spans="2:7" ht="15" x14ac:dyDescent="0.2">
      <c r="B20" s="5" t="s">
        <v>36</v>
      </c>
      <c r="C20" s="4">
        <v>4</v>
      </c>
      <c r="D20" s="4">
        <v>76</v>
      </c>
      <c r="E20" s="4">
        <v>1</v>
      </c>
      <c r="F20" s="4" t="s">
        <v>2</v>
      </c>
      <c r="G20" s="12" t="s">
        <v>10</v>
      </c>
    </row>
    <row r="21" spans="2:7" ht="15" x14ac:dyDescent="0.2">
      <c r="B21" s="6" t="s">
        <v>37</v>
      </c>
      <c r="C21" s="3">
        <v>147</v>
      </c>
      <c r="D21" s="3">
        <v>96</v>
      </c>
      <c r="E21" s="3">
        <v>1</v>
      </c>
      <c r="F21" s="3" t="s">
        <v>2</v>
      </c>
      <c r="G21" s="11" t="s">
        <v>12</v>
      </c>
    </row>
    <row r="22" spans="2:7" ht="15" x14ac:dyDescent="0.2">
      <c r="B22" s="5" t="s">
        <v>38</v>
      </c>
      <c r="C22" s="4">
        <v>340</v>
      </c>
      <c r="D22" s="4">
        <v>96</v>
      </c>
      <c r="E22" s="4">
        <v>1</v>
      </c>
      <c r="F22" s="4" t="s">
        <v>2</v>
      </c>
      <c r="G22" s="12" t="s">
        <v>12</v>
      </c>
    </row>
    <row r="23" spans="2:7" ht="15" x14ac:dyDescent="0.2">
      <c r="B23" s="6" t="s">
        <v>39</v>
      </c>
      <c r="C23" s="3">
        <v>254</v>
      </c>
      <c r="D23" s="3">
        <v>96</v>
      </c>
      <c r="E23" s="3">
        <v>1</v>
      </c>
      <c r="F23" s="3" t="s">
        <v>2</v>
      </c>
      <c r="G23" s="11" t="s">
        <v>12</v>
      </c>
    </row>
    <row r="24" spans="2:7" ht="15" x14ac:dyDescent="0.2">
      <c r="B24" s="5" t="s">
        <v>40</v>
      </c>
      <c r="C24" s="4">
        <v>21</v>
      </c>
      <c r="D24" s="4">
        <v>76</v>
      </c>
      <c r="E24" s="4">
        <v>1</v>
      </c>
      <c r="F24" s="4" t="s">
        <v>2</v>
      </c>
      <c r="G24" s="12" t="s">
        <v>10</v>
      </c>
    </row>
    <row r="25" spans="2:7" ht="15" x14ac:dyDescent="0.2">
      <c r="B25" s="6" t="s">
        <v>41</v>
      </c>
      <c r="C25" s="3">
        <v>234</v>
      </c>
      <c r="D25" s="3">
        <v>96</v>
      </c>
      <c r="E25" s="3">
        <v>1</v>
      </c>
      <c r="F25" s="3" t="s">
        <v>2</v>
      </c>
      <c r="G25" s="11" t="s">
        <v>12</v>
      </c>
    </row>
    <row r="26" spans="2:7" ht="15" x14ac:dyDescent="0.2">
      <c r="B26" s="5" t="s">
        <v>42</v>
      </c>
      <c r="C26" s="4">
        <v>193</v>
      </c>
      <c r="D26" s="4">
        <v>58</v>
      </c>
      <c r="E26" s="4">
        <v>1</v>
      </c>
      <c r="F26" s="4" t="s">
        <v>2</v>
      </c>
      <c r="G26" s="12" t="s">
        <v>9</v>
      </c>
    </row>
    <row r="27" spans="2:7" ht="15" x14ac:dyDescent="0.2">
      <c r="B27" s="6" t="s">
        <v>43</v>
      </c>
      <c r="C27" s="3">
        <v>326</v>
      </c>
      <c r="D27" s="3">
        <v>96</v>
      </c>
      <c r="E27" s="3">
        <v>1</v>
      </c>
      <c r="F27" s="3" t="s">
        <v>2</v>
      </c>
      <c r="G27" s="11" t="s">
        <v>12</v>
      </c>
    </row>
    <row r="28" spans="2:7" ht="15" x14ac:dyDescent="0.2">
      <c r="B28" s="5" t="s">
        <v>44</v>
      </c>
      <c r="C28" s="4">
        <v>182</v>
      </c>
      <c r="D28" s="4">
        <v>96</v>
      </c>
      <c r="E28" s="4">
        <v>1</v>
      </c>
      <c r="F28" s="4" t="s">
        <v>2</v>
      </c>
      <c r="G28" s="12" t="s">
        <v>12</v>
      </c>
    </row>
    <row r="29" spans="2:7" ht="15" x14ac:dyDescent="0.2">
      <c r="B29" s="6" t="s">
        <v>45</v>
      </c>
      <c r="C29" s="3">
        <v>60</v>
      </c>
      <c r="D29" s="3">
        <v>96</v>
      </c>
      <c r="E29" s="3">
        <v>1</v>
      </c>
      <c r="F29" s="3" t="s">
        <v>2</v>
      </c>
      <c r="G29" s="11" t="s">
        <v>12</v>
      </c>
    </row>
    <row r="30" spans="2:7" ht="15" x14ac:dyDescent="0.2">
      <c r="B30" s="5" t="s">
        <v>46</v>
      </c>
      <c r="C30" s="4">
        <v>181</v>
      </c>
      <c r="D30" s="4">
        <v>56</v>
      </c>
      <c r="E30" s="4">
        <v>1</v>
      </c>
      <c r="F30" s="4" t="s">
        <v>2</v>
      </c>
      <c r="G30" s="12" t="s">
        <v>7</v>
      </c>
    </row>
    <row r="31" spans="2:7" ht="15" x14ac:dyDescent="0.2">
      <c r="B31" s="6" t="s">
        <v>47</v>
      </c>
      <c r="C31" s="3">
        <v>200</v>
      </c>
      <c r="D31" s="3">
        <v>96</v>
      </c>
      <c r="E31" s="3">
        <v>1</v>
      </c>
      <c r="F31" s="3" t="s">
        <v>2</v>
      </c>
      <c r="G31" s="11" t="s">
        <v>12</v>
      </c>
    </row>
    <row r="32" spans="2:7" ht="15" x14ac:dyDescent="0.2">
      <c r="B32" s="5" t="s">
        <v>48</v>
      </c>
      <c r="C32" s="4">
        <v>328</v>
      </c>
      <c r="D32" s="4">
        <v>96</v>
      </c>
      <c r="E32" s="4">
        <v>1</v>
      </c>
      <c r="F32" s="4" t="s">
        <v>2</v>
      </c>
      <c r="G32" s="12" t="s">
        <v>12</v>
      </c>
    </row>
    <row r="33" spans="2:7" ht="15" x14ac:dyDescent="0.2">
      <c r="B33" s="6" t="s">
        <v>49</v>
      </c>
      <c r="C33" s="3">
        <v>362</v>
      </c>
      <c r="D33" s="3">
        <v>96</v>
      </c>
      <c r="E33" s="3">
        <v>1</v>
      </c>
      <c r="F33" s="3" t="s">
        <v>2</v>
      </c>
      <c r="G33" s="11" t="s">
        <v>12</v>
      </c>
    </row>
    <row r="34" spans="2:7" ht="15" x14ac:dyDescent="0.2">
      <c r="B34" s="5" t="s">
        <v>50</v>
      </c>
      <c r="C34" s="4">
        <v>228</v>
      </c>
      <c r="D34" s="4">
        <v>96</v>
      </c>
      <c r="E34" s="4">
        <v>1</v>
      </c>
      <c r="F34" s="4" t="s">
        <v>2</v>
      </c>
      <c r="G34" s="12" t="s">
        <v>12</v>
      </c>
    </row>
    <row r="35" spans="2:7" ht="15" x14ac:dyDescent="0.2">
      <c r="B35" s="6" t="s">
        <v>51</v>
      </c>
      <c r="C35" s="3">
        <v>191</v>
      </c>
      <c r="D35" s="3">
        <v>55</v>
      </c>
      <c r="E35" s="3">
        <v>6</v>
      </c>
      <c r="F35" s="3" t="s">
        <v>13</v>
      </c>
      <c r="G35" s="11" t="s">
        <v>8</v>
      </c>
    </row>
    <row r="36" spans="2:7" ht="15" x14ac:dyDescent="0.2">
      <c r="B36" s="5" t="s">
        <v>52</v>
      </c>
      <c r="C36" s="4">
        <v>329</v>
      </c>
      <c r="D36" s="4">
        <v>96</v>
      </c>
      <c r="E36" s="4">
        <v>1</v>
      </c>
      <c r="F36" s="4" t="s">
        <v>2</v>
      </c>
      <c r="G36" s="12" t="s">
        <v>12</v>
      </c>
    </row>
    <row r="37" spans="2:7" ht="15" x14ac:dyDescent="0.2">
      <c r="B37" s="6" t="s">
        <v>53</v>
      </c>
      <c r="C37" s="3">
        <v>319</v>
      </c>
      <c r="D37" s="3">
        <v>96</v>
      </c>
      <c r="E37" s="3">
        <v>1</v>
      </c>
      <c r="F37" s="3" t="s">
        <v>2</v>
      </c>
      <c r="G37" s="11" t="s">
        <v>12</v>
      </c>
    </row>
    <row r="38" spans="2:7" ht="15" x14ac:dyDescent="0.2">
      <c r="B38" s="5" t="s">
        <v>54</v>
      </c>
      <c r="C38" s="4">
        <v>320</v>
      </c>
      <c r="D38" s="4">
        <v>96</v>
      </c>
      <c r="E38" s="4">
        <v>1</v>
      </c>
      <c r="F38" s="4" t="s">
        <v>2</v>
      </c>
      <c r="G38" s="12" t="s">
        <v>12</v>
      </c>
    </row>
    <row r="39" spans="2:7" ht="15" x14ac:dyDescent="0.2">
      <c r="B39" s="6" t="s">
        <v>55</v>
      </c>
      <c r="C39" s="3">
        <v>37</v>
      </c>
      <c r="D39" s="3">
        <v>76</v>
      </c>
      <c r="E39" s="3">
        <v>1</v>
      </c>
      <c r="F39" s="3" t="s">
        <v>2</v>
      </c>
      <c r="G39" s="11" t="s">
        <v>10</v>
      </c>
    </row>
    <row r="40" spans="2:7" ht="15" x14ac:dyDescent="0.2">
      <c r="B40" s="5" t="s">
        <v>56</v>
      </c>
      <c r="C40" s="4">
        <v>337</v>
      </c>
      <c r="D40" s="4">
        <v>96</v>
      </c>
      <c r="E40" s="4">
        <v>1</v>
      </c>
      <c r="F40" s="4" t="s">
        <v>2</v>
      </c>
      <c r="G40" s="12" t="s">
        <v>12</v>
      </c>
    </row>
    <row r="41" spans="2:7" ht="15" x14ac:dyDescent="0.2">
      <c r="B41" s="6" t="s">
        <v>57</v>
      </c>
      <c r="C41" s="3">
        <v>338</v>
      </c>
      <c r="D41" s="3">
        <v>96</v>
      </c>
      <c r="E41" s="3">
        <v>1</v>
      </c>
      <c r="F41" s="3" t="s">
        <v>2</v>
      </c>
      <c r="G41" s="11" t="s">
        <v>12</v>
      </c>
    </row>
    <row r="42" spans="2:7" ht="15" x14ac:dyDescent="0.2">
      <c r="B42" s="5" t="s">
        <v>58</v>
      </c>
      <c r="C42" s="4">
        <v>5</v>
      </c>
      <c r="D42" s="4">
        <v>76</v>
      </c>
      <c r="E42" s="4">
        <v>1</v>
      </c>
      <c r="F42" s="4" t="s">
        <v>2</v>
      </c>
      <c r="G42" s="12" t="s">
        <v>10</v>
      </c>
    </row>
    <row r="43" spans="2:7" ht="15" x14ac:dyDescent="0.2">
      <c r="B43" s="6" t="s">
        <v>59</v>
      </c>
      <c r="C43" s="3">
        <v>339</v>
      </c>
      <c r="D43" s="3">
        <v>96</v>
      </c>
      <c r="E43" s="3">
        <v>1</v>
      </c>
      <c r="F43" s="3" t="s">
        <v>2</v>
      </c>
      <c r="G43" s="11" t="s">
        <v>12</v>
      </c>
    </row>
    <row r="44" spans="2:7" ht="15" x14ac:dyDescent="0.2">
      <c r="B44" s="5" t="s">
        <v>60</v>
      </c>
      <c r="C44" s="4">
        <v>186</v>
      </c>
      <c r="D44" s="4">
        <v>96</v>
      </c>
      <c r="E44" s="4">
        <v>1</v>
      </c>
      <c r="F44" s="4" t="s">
        <v>2</v>
      </c>
      <c r="G44" s="12" t="s">
        <v>12</v>
      </c>
    </row>
    <row r="45" spans="2:7" ht="15" x14ac:dyDescent="0.2">
      <c r="B45" s="6" t="s">
        <v>61</v>
      </c>
      <c r="C45" s="3">
        <v>314</v>
      </c>
      <c r="D45" s="3">
        <v>96</v>
      </c>
      <c r="E45" s="3">
        <v>1</v>
      </c>
      <c r="F45" s="3" t="s">
        <v>2</v>
      </c>
      <c r="G45" s="11" t="s">
        <v>12</v>
      </c>
    </row>
    <row r="46" spans="2:7" ht="15" x14ac:dyDescent="0.2">
      <c r="B46" s="5" t="s">
        <v>62</v>
      </c>
      <c r="C46" s="4">
        <v>232</v>
      </c>
      <c r="D46" s="4">
        <v>96</v>
      </c>
      <c r="E46" s="4">
        <v>1</v>
      </c>
      <c r="F46" s="4" t="s">
        <v>2</v>
      </c>
      <c r="G46" s="12" t="s">
        <v>12</v>
      </c>
    </row>
    <row r="47" spans="2:7" ht="15" x14ac:dyDescent="0.2">
      <c r="B47" s="6" t="s">
        <v>63</v>
      </c>
      <c r="C47" s="3">
        <v>201</v>
      </c>
      <c r="D47" s="3">
        <v>96</v>
      </c>
      <c r="E47" s="3">
        <v>1</v>
      </c>
      <c r="F47" s="3" t="s">
        <v>2</v>
      </c>
      <c r="G47" s="11" t="s">
        <v>12</v>
      </c>
    </row>
    <row r="48" spans="2:7" ht="15" x14ac:dyDescent="0.2">
      <c r="B48" s="5" t="s">
        <v>64</v>
      </c>
      <c r="C48" s="4">
        <v>45</v>
      </c>
      <c r="D48" s="4">
        <v>96</v>
      </c>
      <c r="E48" s="4">
        <v>1</v>
      </c>
      <c r="F48" s="4" t="s">
        <v>2</v>
      </c>
      <c r="G48" s="12" t="s">
        <v>12</v>
      </c>
    </row>
    <row r="49" spans="2:7" ht="15" x14ac:dyDescent="0.2">
      <c r="B49" s="6" t="s">
        <v>65</v>
      </c>
      <c r="C49" s="3">
        <v>133</v>
      </c>
      <c r="D49" s="3">
        <v>96</v>
      </c>
      <c r="E49" s="3">
        <v>1</v>
      </c>
      <c r="F49" s="3" t="s">
        <v>2</v>
      </c>
      <c r="G49" s="11" t="s">
        <v>12</v>
      </c>
    </row>
    <row r="50" spans="2:7" ht="15" x14ac:dyDescent="0.2">
      <c r="B50" s="5" t="s">
        <v>66</v>
      </c>
      <c r="C50" s="4">
        <v>315</v>
      </c>
      <c r="D50" s="4">
        <v>96</v>
      </c>
      <c r="E50" s="4">
        <v>1</v>
      </c>
      <c r="F50" s="4" t="s">
        <v>2</v>
      </c>
      <c r="G50" s="12" t="s">
        <v>12</v>
      </c>
    </row>
    <row r="51" spans="2:7" ht="15" x14ac:dyDescent="0.2">
      <c r="B51" s="6" t="s">
        <v>67</v>
      </c>
      <c r="C51" s="3">
        <v>223</v>
      </c>
      <c r="D51" s="3">
        <v>96</v>
      </c>
      <c r="E51" s="3">
        <v>1</v>
      </c>
      <c r="F51" s="3" t="s">
        <v>2</v>
      </c>
      <c r="G51" s="11" t="s">
        <v>12</v>
      </c>
    </row>
    <row r="52" spans="2:7" ht="15" x14ac:dyDescent="0.2">
      <c r="B52" s="5" t="s">
        <v>68</v>
      </c>
      <c r="C52" s="4">
        <v>222</v>
      </c>
      <c r="D52" s="4">
        <v>96</v>
      </c>
      <c r="E52" s="4">
        <v>1</v>
      </c>
      <c r="F52" s="4" t="s">
        <v>2</v>
      </c>
      <c r="G52" s="12" t="s">
        <v>12</v>
      </c>
    </row>
    <row r="53" spans="2:7" ht="15" x14ac:dyDescent="0.2">
      <c r="B53" s="6" t="s">
        <v>69</v>
      </c>
      <c r="C53" s="3">
        <v>22</v>
      </c>
      <c r="D53" s="3">
        <v>96</v>
      </c>
      <c r="E53" s="3">
        <v>1</v>
      </c>
      <c r="F53" s="3" t="s">
        <v>2</v>
      </c>
      <c r="G53" s="11" t="s">
        <v>12</v>
      </c>
    </row>
    <row r="54" spans="2:7" ht="15" x14ac:dyDescent="0.2">
      <c r="B54" s="5" t="s">
        <v>70</v>
      </c>
      <c r="C54" s="4">
        <v>141</v>
      </c>
      <c r="D54" s="4">
        <v>96</v>
      </c>
      <c r="E54" s="4">
        <v>1</v>
      </c>
      <c r="F54" s="4" t="s">
        <v>2</v>
      </c>
      <c r="G54" s="12" t="s">
        <v>12</v>
      </c>
    </row>
    <row r="55" spans="2:7" ht="15" x14ac:dyDescent="0.2">
      <c r="B55" s="6" t="s">
        <v>71</v>
      </c>
      <c r="C55" s="3">
        <v>310</v>
      </c>
      <c r="D55" s="3">
        <v>96</v>
      </c>
      <c r="E55" s="3">
        <v>1</v>
      </c>
      <c r="F55" s="3" t="s">
        <v>2</v>
      </c>
      <c r="G55" s="11" t="s">
        <v>12</v>
      </c>
    </row>
    <row r="56" spans="2:7" ht="15" x14ac:dyDescent="0.2">
      <c r="B56" s="5" t="s">
        <v>72</v>
      </c>
      <c r="C56" s="4">
        <v>10</v>
      </c>
      <c r="D56" s="4">
        <v>61</v>
      </c>
      <c r="E56" s="4">
        <v>1</v>
      </c>
      <c r="F56" s="4" t="s">
        <v>2</v>
      </c>
      <c r="G56" s="12" t="s">
        <v>8</v>
      </c>
    </row>
    <row r="57" spans="2:7" ht="15" x14ac:dyDescent="0.2">
      <c r="B57" s="6" t="s">
        <v>73</v>
      </c>
      <c r="C57" s="3">
        <v>311</v>
      </c>
      <c r="D57" s="3">
        <v>96</v>
      </c>
      <c r="E57" s="3">
        <v>1</v>
      </c>
      <c r="F57" s="3" t="s">
        <v>2</v>
      </c>
      <c r="G57" s="11" t="s">
        <v>12</v>
      </c>
    </row>
    <row r="58" spans="2:7" ht="15" x14ac:dyDescent="0.2">
      <c r="B58" s="5" t="s">
        <v>74</v>
      </c>
      <c r="C58" s="4">
        <v>145</v>
      </c>
      <c r="D58" s="4">
        <v>96</v>
      </c>
      <c r="E58" s="4">
        <v>1</v>
      </c>
      <c r="F58" s="4" t="s">
        <v>2</v>
      </c>
      <c r="G58" s="12" t="s">
        <v>12</v>
      </c>
    </row>
    <row r="59" spans="2:7" ht="15" x14ac:dyDescent="0.2">
      <c r="B59" s="6" t="s">
        <v>75</v>
      </c>
      <c r="C59" s="3">
        <v>324</v>
      </c>
      <c r="D59" s="3">
        <v>96</v>
      </c>
      <c r="E59" s="3">
        <v>1</v>
      </c>
      <c r="F59" s="3" t="s">
        <v>2</v>
      </c>
      <c r="G59" s="11" t="s">
        <v>12</v>
      </c>
    </row>
    <row r="60" spans="2:7" ht="15" x14ac:dyDescent="0.2">
      <c r="B60" s="5" t="s">
        <v>76</v>
      </c>
      <c r="C60" s="4">
        <v>325</v>
      </c>
      <c r="D60" s="4">
        <v>96</v>
      </c>
      <c r="E60" s="4">
        <v>1</v>
      </c>
      <c r="F60" s="4" t="s">
        <v>2</v>
      </c>
      <c r="G60" s="12" t="s">
        <v>12</v>
      </c>
    </row>
    <row r="61" spans="2:7" ht="15" x14ac:dyDescent="0.2">
      <c r="B61" s="6" t="s">
        <v>77</v>
      </c>
      <c r="C61" s="3">
        <v>124</v>
      </c>
      <c r="D61" s="3">
        <v>66</v>
      </c>
      <c r="E61" s="3">
        <v>1</v>
      </c>
      <c r="F61" s="3" t="s">
        <v>2</v>
      </c>
      <c r="G61" s="11" t="s">
        <v>9</v>
      </c>
    </row>
    <row r="62" spans="2:7" ht="15" x14ac:dyDescent="0.2">
      <c r="B62" s="5" t="s">
        <v>78</v>
      </c>
      <c r="C62" s="4">
        <v>229</v>
      </c>
      <c r="D62" s="4">
        <v>96</v>
      </c>
      <c r="E62" s="4">
        <v>1</v>
      </c>
      <c r="F62" s="4" t="s">
        <v>2</v>
      </c>
      <c r="G62" s="12" t="s">
        <v>12</v>
      </c>
    </row>
    <row r="63" spans="2:7" ht="15" x14ac:dyDescent="0.2">
      <c r="B63" s="6" t="s">
        <v>79</v>
      </c>
      <c r="C63" s="3">
        <v>236</v>
      </c>
      <c r="D63" s="3">
        <v>96</v>
      </c>
      <c r="E63" s="3">
        <v>1</v>
      </c>
      <c r="F63" s="3" t="s">
        <v>2</v>
      </c>
      <c r="G63" s="11" t="s">
        <v>12</v>
      </c>
    </row>
    <row r="64" spans="2:7" ht="15" x14ac:dyDescent="0.2">
      <c r="B64" s="5" t="s">
        <v>80</v>
      </c>
      <c r="C64" s="4">
        <v>38</v>
      </c>
      <c r="D64" s="4">
        <v>36</v>
      </c>
      <c r="E64" s="4">
        <v>1</v>
      </c>
      <c r="F64" s="4" t="s">
        <v>2</v>
      </c>
      <c r="G64" s="12" t="s">
        <v>5</v>
      </c>
    </row>
    <row r="65" spans="2:7" ht="15" x14ac:dyDescent="0.2">
      <c r="B65" s="6" t="s">
        <v>81</v>
      </c>
      <c r="C65" s="3">
        <v>162</v>
      </c>
      <c r="D65" s="3">
        <v>62</v>
      </c>
      <c r="E65" s="3">
        <v>5</v>
      </c>
      <c r="F65" s="3" t="s">
        <v>4</v>
      </c>
      <c r="G65" s="11" t="s">
        <v>9</v>
      </c>
    </row>
    <row r="66" spans="2:7" ht="15" x14ac:dyDescent="0.2">
      <c r="B66" s="5" t="s">
        <v>82</v>
      </c>
      <c r="C66" s="4">
        <v>127</v>
      </c>
      <c r="D66" s="4">
        <v>96</v>
      </c>
      <c r="E66" s="4">
        <v>1</v>
      </c>
      <c r="F66" s="4" t="s">
        <v>2</v>
      </c>
      <c r="G66" s="12" t="s">
        <v>12</v>
      </c>
    </row>
    <row r="67" spans="2:7" ht="15" x14ac:dyDescent="0.2">
      <c r="B67" s="6" t="s">
        <v>83</v>
      </c>
      <c r="C67" s="3">
        <v>46</v>
      </c>
      <c r="D67" s="3">
        <v>56</v>
      </c>
      <c r="E67" s="3">
        <v>1</v>
      </c>
      <c r="F67" s="3" t="s">
        <v>2</v>
      </c>
      <c r="G67" s="11" t="s">
        <v>7</v>
      </c>
    </row>
    <row r="68" spans="2:7" ht="15" x14ac:dyDescent="0.2">
      <c r="B68" s="5" t="s">
        <v>84</v>
      </c>
      <c r="C68" s="4">
        <v>188</v>
      </c>
      <c r="D68" s="4">
        <v>44</v>
      </c>
      <c r="E68" s="4">
        <v>1</v>
      </c>
      <c r="F68" s="4" t="s">
        <v>2</v>
      </c>
      <c r="G68" s="12" t="s">
        <v>6</v>
      </c>
    </row>
    <row r="69" spans="2:7" ht="15" x14ac:dyDescent="0.2">
      <c r="B69" s="6" t="s">
        <v>85</v>
      </c>
      <c r="C69" s="3">
        <v>307</v>
      </c>
      <c r="D69" s="3">
        <v>96</v>
      </c>
      <c r="E69" s="3">
        <v>1</v>
      </c>
      <c r="F69" s="3" t="s">
        <v>2</v>
      </c>
      <c r="G69" s="11" t="s">
        <v>12</v>
      </c>
    </row>
    <row r="70" spans="2:7" ht="15" x14ac:dyDescent="0.2">
      <c r="B70" s="5" t="s">
        <v>86</v>
      </c>
      <c r="C70" s="4">
        <v>308</v>
      </c>
      <c r="D70" s="4">
        <v>96</v>
      </c>
      <c r="E70" s="4">
        <v>1</v>
      </c>
      <c r="F70" s="4" t="s">
        <v>2</v>
      </c>
      <c r="G70" s="12" t="s">
        <v>12</v>
      </c>
    </row>
    <row r="71" spans="2:7" ht="15" x14ac:dyDescent="0.2">
      <c r="B71" s="6" t="s">
        <v>87</v>
      </c>
      <c r="C71" s="3">
        <v>13</v>
      </c>
      <c r="D71" s="3">
        <v>84</v>
      </c>
      <c r="E71" s="3">
        <v>3</v>
      </c>
      <c r="F71" s="3" t="s">
        <v>3</v>
      </c>
      <c r="G71" s="11" t="s">
        <v>11</v>
      </c>
    </row>
    <row r="72" spans="2:7" ht="15" x14ac:dyDescent="0.2">
      <c r="B72" s="5" t="s">
        <v>88</v>
      </c>
      <c r="C72" s="4">
        <v>195</v>
      </c>
      <c r="D72" s="4">
        <v>96</v>
      </c>
      <c r="E72" s="4">
        <v>1</v>
      </c>
      <c r="F72" s="4" t="s">
        <v>2</v>
      </c>
      <c r="G72" s="12" t="s">
        <v>12</v>
      </c>
    </row>
    <row r="73" spans="2:7" ht="15" x14ac:dyDescent="0.2">
      <c r="B73" s="6" t="s">
        <v>89</v>
      </c>
      <c r="C73" s="3">
        <v>57</v>
      </c>
      <c r="D73" s="3">
        <v>60</v>
      </c>
      <c r="E73" s="3">
        <v>6</v>
      </c>
      <c r="F73" s="3" t="s">
        <v>13</v>
      </c>
      <c r="G73" s="11" t="s">
        <v>9</v>
      </c>
    </row>
    <row r="74" spans="2:7" ht="15" x14ac:dyDescent="0.2">
      <c r="B74" s="5" t="s">
        <v>90</v>
      </c>
      <c r="C74" s="4">
        <v>255</v>
      </c>
      <c r="D74" s="4">
        <v>54</v>
      </c>
      <c r="E74" s="4">
        <v>3</v>
      </c>
      <c r="F74" s="4" t="s">
        <v>3</v>
      </c>
      <c r="G74" s="12" t="s">
        <v>7</v>
      </c>
    </row>
    <row r="75" spans="2:7" ht="15" x14ac:dyDescent="0.2">
      <c r="B75" s="6" t="s">
        <v>91</v>
      </c>
      <c r="C75" s="3">
        <v>83</v>
      </c>
      <c r="D75" s="3">
        <v>96</v>
      </c>
      <c r="E75" s="3">
        <v>1</v>
      </c>
      <c r="F75" s="3" t="s">
        <v>2</v>
      </c>
      <c r="G75" s="11" t="s">
        <v>12</v>
      </c>
    </row>
    <row r="76" spans="2:7" ht="15" x14ac:dyDescent="0.2">
      <c r="B76" s="5" t="s">
        <v>92</v>
      </c>
      <c r="C76" s="4">
        <v>39</v>
      </c>
      <c r="D76" s="4">
        <v>52</v>
      </c>
      <c r="E76" s="4">
        <v>5</v>
      </c>
      <c r="F76" s="4" t="s">
        <v>4</v>
      </c>
      <c r="G76" s="12" t="s">
        <v>7</v>
      </c>
    </row>
    <row r="77" spans="2:7" ht="15" x14ac:dyDescent="0.2">
      <c r="B77" s="6" t="s">
        <v>93</v>
      </c>
      <c r="C77" s="3">
        <v>267</v>
      </c>
      <c r="D77" s="3">
        <v>96</v>
      </c>
      <c r="E77" s="3">
        <v>1</v>
      </c>
      <c r="F77" s="3" t="s">
        <v>2</v>
      </c>
      <c r="G77" s="11" t="s">
        <v>12</v>
      </c>
    </row>
    <row r="78" spans="2:7" ht="15" x14ac:dyDescent="0.2">
      <c r="B78" s="5" t="s">
        <v>94</v>
      </c>
      <c r="C78" s="4">
        <v>312</v>
      </c>
      <c r="D78" s="4">
        <v>96</v>
      </c>
      <c r="E78" s="4">
        <v>1</v>
      </c>
      <c r="F78" s="4" t="s">
        <v>2</v>
      </c>
      <c r="G78" s="12" t="s">
        <v>12</v>
      </c>
    </row>
    <row r="79" spans="2:7" ht="15" x14ac:dyDescent="0.2">
      <c r="B79" s="6" t="s">
        <v>95</v>
      </c>
      <c r="C79" s="3">
        <v>313</v>
      </c>
      <c r="D79" s="3">
        <v>96</v>
      </c>
      <c r="E79" s="3">
        <v>1</v>
      </c>
      <c r="F79" s="3" t="s">
        <v>2</v>
      </c>
      <c r="G79" s="11" t="s">
        <v>12</v>
      </c>
    </row>
    <row r="80" spans="2:7" ht="15" x14ac:dyDescent="0.2">
      <c r="B80" s="5" t="s">
        <v>96</v>
      </c>
      <c r="C80" s="4">
        <v>16</v>
      </c>
      <c r="D80" s="4">
        <v>76</v>
      </c>
      <c r="E80" s="4">
        <v>1</v>
      </c>
      <c r="F80" s="4" t="s">
        <v>2</v>
      </c>
      <c r="G80" s="12" t="s">
        <v>10</v>
      </c>
    </row>
    <row r="81" spans="2:7" ht="15" x14ac:dyDescent="0.2">
      <c r="B81" s="6" t="s">
        <v>97</v>
      </c>
      <c r="C81" s="3">
        <v>15</v>
      </c>
      <c r="D81" s="3">
        <v>62</v>
      </c>
      <c r="E81" s="3">
        <v>5</v>
      </c>
      <c r="F81" s="3" t="s">
        <v>4</v>
      </c>
      <c r="G81" s="11" t="s">
        <v>9</v>
      </c>
    </row>
    <row r="82" spans="2:7" ht="15" x14ac:dyDescent="0.2">
      <c r="B82" s="5" t="s">
        <v>98</v>
      </c>
      <c r="C82" s="4">
        <v>81</v>
      </c>
      <c r="D82" s="4">
        <v>56</v>
      </c>
      <c r="E82" s="4">
        <v>1</v>
      </c>
      <c r="F82" s="4" t="s">
        <v>2</v>
      </c>
      <c r="G82" s="12" t="s">
        <v>7</v>
      </c>
    </row>
    <row r="83" spans="2:7" ht="15" x14ac:dyDescent="0.2">
      <c r="B83" s="6" t="s">
        <v>99</v>
      </c>
      <c r="C83" s="3">
        <v>160</v>
      </c>
      <c r="D83" s="3">
        <v>54</v>
      </c>
      <c r="E83" s="3">
        <v>3</v>
      </c>
      <c r="F83" s="3" t="s">
        <v>3</v>
      </c>
      <c r="G83" s="11" t="s">
        <v>7</v>
      </c>
    </row>
    <row r="84" spans="2:7" ht="15" x14ac:dyDescent="0.2">
      <c r="B84" s="5" t="s">
        <v>100</v>
      </c>
      <c r="C84" s="4">
        <v>322</v>
      </c>
      <c r="D84" s="4">
        <v>96</v>
      </c>
      <c r="E84" s="4">
        <v>1</v>
      </c>
      <c r="F84" s="4" t="s">
        <v>2</v>
      </c>
      <c r="G84" s="12" t="s">
        <v>12</v>
      </c>
    </row>
    <row r="85" spans="2:7" ht="15" x14ac:dyDescent="0.2">
      <c r="B85" s="6" t="s">
        <v>101</v>
      </c>
      <c r="C85" s="3">
        <v>323</v>
      </c>
      <c r="D85" s="3">
        <v>96</v>
      </c>
      <c r="E85" s="3">
        <v>1</v>
      </c>
      <c r="F85" s="3" t="s">
        <v>2</v>
      </c>
      <c r="G85" s="11" t="s">
        <v>12</v>
      </c>
    </row>
    <row r="86" spans="2:7" ht="15" x14ac:dyDescent="0.2">
      <c r="B86" s="5" t="s">
        <v>102</v>
      </c>
      <c r="C86" s="4">
        <v>48</v>
      </c>
      <c r="D86" s="4">
        <v>66</v>
      </c>
      <c r="E86" s="4">
        <v>1</v>
      </c>
      <c r="F86" s="4" t="s">
        <v>2</v>
      </c>
      <c r="G86" s="12" t="s">
        <v>9</v>
      </c>
    </row>
    <row r="87" spans="2:7" ht="15" x14ac:dyDescent="0.2">
      <c r="B87" s="6" t="s">
        <v>103</v>
      </c>
      <c r="C87" s="3">
        <v>327</v>
      </c>
      <c r="D87" s="3">
        <v>96</v>
      </c>
      <c r="E87" s="3">
        <v>1</v>
      </c>
      <c r="F87" s="3" t="s">
        <v>2</v>
      </c>
      <c r="G87" s="11" t="s">
        <v>12</v>
      </c>
    </row>
    <row r="88" spans="2:7" ht="15" x14ac:dyDescent="0.2">
      <c r="B88" s="5" t="s">
        <v>104</v>
      </c>
      <c r="C88" s="4">
        <v>225</v>
      </c>
      <c r="D88" s="4">
        <v>66</v>
      </c>
      <c r="E88" s="4">
        <v>1</v>
      </c>
      <c r="F88" s="4" t="s">
        <v>2</v>
      </c>
      <c r="G88" s="12" t="s">
        <v>9</v>
      </c>
    </row>
    <row r="89" spans="2:7" ht="15" x14ac:dyDescent="0.2">
      <c r="B89" s="6" t="s">
        <v>105</v>
      </c>
      <c r="C89" s="3">
        <v>179</v>
      </c>
      <c r="D89" s="3">
        <v>54</v>
      </c>
      <c r="E89" s="3">
        <v>3</v>
      </c>
      <c r="F89" s="3" t="s">
        <v>3</v>
      </c>
      <c r="G89" s="11" t="s">
        <v>7</v>
      </c>
    </row>
    <row r="90" spans="2:7" ht="15" x14ac:dyDescent="0.2">
      <c r="B90" s="5" t="s">
        <v>106</v>
      </c>
      <c r="C90" s="4">
        <v>237</v>
      </c>
      <c r="D90" s="4">
        <v>96</v>
      </c>
      <c r="E90" s="4">
        <v>1</v>
      </c>
      <c r="F90" s="4" t="s">
        <v>2</v>
      </c>
      <c r="G90" s="12" t="s">
        <v>12</v>
      </c>
    </row>
    <row r="91" spans="2:7" ht="15" x14ac:dyDescent="0.2">
      <c r="B91" s="6" t="s">
        <v>107</v>
      </c>
      <c r="C91" s="3">
        <v>356</v>
      </c>
      <c r="D91" s="3">
        <v>96</v>
      </c>
      <c r="E91" s="3">
        <v>1</v>
      </c>
      <c r="F91" s="3" t="s">
        <v>2</v>
      </c>
      <c r="G91" s="11" t="s">
        <v>12</v>
      </c>
    </row>
    <row r="92" spans="2:7" ht="15" x14ac:dyDescent="0.2">
      <c r="B92" s="5" t="s">
        <v>108</v>
      </c>
      <c r="C92" s="4">
        <v>333</v>
      </c>
      <c r="D92" s="4">
        <v>96</v>
      </c>
      <c r="E92" s="4">
        <v>1</v>
      </c>
      <c r="F92" s="4" t="s">
        <v>2</v>
      </c>
      <c r="G92" s="12" t="s">
        <v>12</v>
      </c>
    </row>
    <row r="93" spans="2:7" ht="15" x14ac:dyDescent="0.2">
      <c r="B93" s="6" t="s">
        <v>109</v>
      </c>
      <c r="C93" s="3">
        <v>331</v>
      </c>
      <c r="D93" s="3">
        <v>96</v>
      </c>
      <c r="E93" s="3">
        <v>1</v>
      </c>
      <c r="F93" s="3" t="s">
        <v>2</v>
      </c>
      <c r="G93" s="11" t="s">
        <v>12</v>
      </c>
    </row>
    <row r="94" spans="2:7" ht="15" x14ac:dyDescent="0.2">
      <c r="B94" s="5" t="s">
        <v>110</v>
      </c>
      <c r="C94" s="4">
        <v>166</v>
      </c>
      <c r="D94" s="4">
        <v>52</v>
      </c>
      <c r="E94" s="4">
        <v>5</v>
      </c>
      <c r="F94" s="4" t="s">
        <v>4</v>
      </c>
      <c r="G94" s="12" t="s">
        <v>7</v>
      </c>
    </row>
    <row r="95" spans="2:7" ht="15" x14ac:dyDescent="0.2">
      <c r="B95" s="6" t="s">
        <v>111</v>
      </c>
      <c r="C95" s="3">
        <v>332</v>
      </c>
      <c r="D95" s="3">
        <v>96</v>
      </c>
      <c r="E95" s="3">
        <v>1</v>
      </c>
      <c r="F95" s="3" t="s">
        <v>2</v>
      </c>
      <c r="G95" s="11" t="s">
        <v>12</v>
      </c>
    </row>
    <row r="96" spans="2:7" ht="15" x14ac:dyDescent="0.2">
      <c r="B96" s="5" t="s">
        <v>112</v>
      </c>
      <c r="C96" s="4">
        <v>347</v>
      </c>
      <c r="D96" s="4">
        <v>96</v>
      </c>
      <c r="E96" s="4">
        <v>1</v>
      </c>
      <c r="F96" s="4" t="s">
        <v>2</v>
      </c>
      <c r="G96" s="12" t="s">
        <v>12</v>
      </c>
    </row>
    <row r="97" spans="2:7" ht="15" x14ac:dyDescent="0.2">
      <c r="B97" s="6" t="s">
        <v>113</v>
      </c>
      <c r="C97" s="3">
        <v>20</v>
      </c>
      <c r="D97" s="3">
        <v>76</v>
      </c>
      <c r="E97" s="3">
        <v>1</v>
      </c>
      <c r="F97" s="3" t="s">
        <v>2</v>
      </c>
      <c r="G97" s="11" t="s">
        <v>10</v>
      </c>
    </row>
    <row r="98" spans="2:7" ht="15" x14ac:dyDescent="0.2">
      <c r="B98" s="5" t="s">
        <v>114</v>
      </c>
      <c r="C98" s="4">
        <v>348</v>
      </c>
      <c r="D98" s="4">
        <v>96</v>
      </c>
      <c r="E98" s="4">
        <v>1</v>
      </c>
      <c r="F98" s="4" t="s">
        <v>2</v>
      </c>
      <c r="G98" s="12" t="s">
        <v>12</v>
      </c>
    </row>
    <row r="99" spans="2:7" ht="15" x14ac:dyDescent="0.2">
      <c r="B99" s="6" t="s">
        <v>115</v>
      </c>
      <c r="C99" s="3">
        <v>185</v>
      </c>
      <c r="D99" s="3">
        <v>96</v>
      </c>
      <c r="E99" s="3">
        <v>1</v>
      </c>
      <c r="F99" s="3" t="s">
        <v>2</v>
      </c>
      <c r="G99" s="11" t="s">
        <v>12</v>
      </c>
    </row>
    <row r="100" spans="2:7" ht="15" x14ac:dyDescent="0.2">
      <c r="B100" s="5" t="s">
        <v>116</v>
      </c>
      <c r="C100" s="4">
        <v>341</v>
      </c>
      <c r="D100" s="4">
        <v>96</v>
      </c>
      <c r="E100" s="4">
        <v>1</v>
      </c>
      <c r="F100" s="4" t="s">
        <v>2</v>
      </c>
      <c r="G100" s="12" t="s">
        <v>12</v>
      </c>
    </row>
    <row r="101" spans="2:7" ht="15" x14ac:dyDescent="0.2">
      <c r="B101" s="6" t="s">
        <v>117</v>
      </c>
      <c r="C101" s="3">
        <v>342</v>
      </c>
      <c r="D101" s="3">
        <v>96</v>
      </c>
      <c r="E101" s="3">
        <v>1</v>
      </c>
      <c r="F101" s="3" t="s">
        <v>2</v>
      </c>
      <c r="G101" s="11" t="s">
        <v>12</v>
      </c>
    </row>
    <row r="102" spans="2:7" ht="15" x14ac:dyDescent="0.2">
      <c r="B102" s="5" t="s">
        <v>118</v>
      </c>
      <c r="C102" s="4">
        <v>44</v>
      </c>
      <c r="D102" s="4">
        <v>76</v>
      </c>
      <c r="E102" s="4">
        <v>1</v>
      </c>
      <c r="F102" s="4" t="s">
        <v>2</v>
      </c>
      <c r="G102" s="12" t="s">
        <v>10</v>
      </c>
    </row>
    <row r="103" spans="2:7" ht="15" x14ac:dyDescent="0.2">
      <c r="B103" s="6" t="s">
        <v>119</v>
      </c>
      <c r="C103" s="3">
        <v>72</v>
      </c>
      <c r="D103" s="3">
        <v>96</v>
      </c>
      <c r="E103" s="3">
        <v>1</v>
      </c>
      <c r="F103" s="3" t="s">
        <v>2</v>
      </c>
      <c r="G103" s="11" t="s">
        <v>12</v>
      </c>
    </row>
    <row r="104" spans="2:7" ht="15" x14ac:dyDescent="0.2">
      <c r="B104" s="5" t="s">
        <v>120</v>
      </c>
      <c r="C104" s="4">
        <v>172</v>
      </c>
      <c r="D104" s="4">
        <v>64</v>
      </c>
      <c r="E104" s="4">
        <v>3</v>
      </c>
      <c r="F104" s="4" t="s">
        <v>3</v>
      </c>
      <c r="G104" s="12" t="s">
        <v>9</v>
      </c>
    </row>
    <row r="105" spans="2:7" ht="15" x14ac:dyDescent="0.2">
      <c r="B105" s="6" t="s">
        <v>121</v>
      </c>
      <c r="C105" s="3">
        <v>40</v>
      </c>
      <c r="D105" s="3">
        <v>96</v>
      </c>
      <c r="E105" s="3">
        <v>1</v>
      </c>
      <c r="F105" s="3" t="s">
        <v>2</v>
      </c>
      <c r="G105" s="11" t="s">
        <v>12</v>
      </c>
    </row>
    <row r="106" spans="2:7" ht="15" x14ac:dyDescent="0.2">
      <c r="B106" s="5" t="s">
        <v>122</v>
      </c>
      <c r="C106" s="4">
        <v>211</v>
      </c>
      <c r="D106" s="4">
        <v>96</v>
      </c>
      <c r="E106" s="4">
        <v>1</v>
      </c>
      <c r="F106" s="4" t="s">
        <v>2</v>
      </c>
      <c r="G106" s="12" t="s">
        <v>12</v>
      </c>
    </row>
    <row r="107" spans="2:7" ht="15" x14ac:dyDescent="0.2">
      <c r="B107" s="6" t="s">
        <v>123</v>
      </c>
      <c r="C107" s="3">
        <v>164</v>
      </c>
      <c r="D107" s="3">
        <v>66</v>
      </c>
      <c r="E107" s="3">
        <v>1</v>
      </c>
      <c r="F107" s="3" t="s">
        <v>2</v>
      </c>
      <c r="G107" s="11" t="s">
        <v>9</v>
      </c>
    </row>
    <row r="108" spans="2:7" ht="15" x14ac:dyDescent="0.2">
      <c r="B108" s="5" t="s">
        <v>124</v>
      </c>
      <c r="C108" s="4">
        <v>41</v>
      </c>
      <c r="D108" s="4">
        <v>96</v>
      </c>
      <c r="E108" s="4">
        <v>1</v>
      </c>
      <c r="F108" s="4" t="s">
        <v>2</v>
      </c>
      <c r="G108" s="12" t="s">
        <v>12</v>
      </c>
    </row>
    <row r="109" spans="2:7" ht="15" x14ac:dyDescent="0.2">
      <c r="B109" s="6" t="s">
        <v>125</v>
      </c>
      <c r="C109" s="3">
        <v>349</v>
      </c>
      <c r="D109" s="3">
        <v>96</v>
      </c>
      <c r="E109" s="3">
        <v>1</v>
      </c>
      <c r="F109" s="3" t="s">
        <v>2</v>
      </c>
      <c r="G109" s="11" t="s">
        <v>12</v>
      </c>
    </row>
    <row r="110" spans="2:7" ht="15" x14ac:dyDescent="0.2">
      <c r="B110" s="5" t="s">
        <v>126</v>
      </c>
      <c r="C110" s="4">
        <v>23</v>
      </c>
      <c r="D110" s="4">
        <v>96</v>
      </c>
      <c r="E110" s="4">
        <v>1</v>
      </c>
      <c r="F110" s="4" t="s">
        <v>2</v>
      </c>
      <c r="G110" s="12" t="s">
        <v>12</v>
      </c>
    </row>
    <row r="111" spans="2:7" ht="15" x14ac:dyDescent="0.2">
      <c r="B111" s="6" t="s">
        <v>127</v>
      </c>
      <c r="C111" s="3">
        <v>50</v>
      </c>
      <c r="D111" s="3">
        <v>96</v>
      </c>
      <c r="E111" s="3">
        <v>1</v>
      </c>
      <c r="F111" s="3" t="s">
        <v>2</v>
      </c>
      <c r="G111" s="11" t="s">
        <v>12</v>
      </c>
    </row>
    <row r="112" spans="2:7" ht="15" x14ac:dyDescent="0.2">
      <c r="B112" s="5" t="s">
        <v>128</v>
      </c>
      <c r="C112" s="4">
        <v>51</v>
      </c>
      <c r="D112" s="4">
        <v>96</v>
      </c>
      <c r="E112" s="4">
        <v>1</v>
      </c>
      <c r="F112" s="4" t="s">
        <v>2</v>
      </c>
      <c r="G112" s="12" t="s">
        <v>12</v>
      </c>
    </row>
    <row r="113" spans="2:7" ht="15" x14ac:dyDescent="0.2">
      <c r="B113" s="6" t="s">
        <v>129</v>
      </c>
      <c r="C113" s="3">
        <v>42</v>
      </c>
      <c r="D113" s="3">
        <v>96</v>
      </c>
      <c r="E113" s="3">
        <v>1</v>
      </c>
      <c r="F113" s="3" t="s">
        <v>2</v>
      </c>
      <c r="G113" s="11" t="s">
        <v>12</v>
      </c>
    </row>
    <row r="114" spans="2:7" ht="15" x14ac:dyDescent="0.2">
      <c r="B114" s="7" t="s">
        <v>130</v>
      </c>
      <c r="C114" s="8">
        <v>18</v>
      </c>
      <c r="D114" s="8">
        <v>74</v>
      </c>
      <c r="E114" s="8">
        <v>3</v>
      </c>
      <c r="F114" s="8" t="s">
        <v>3</v>
      </c>
      <c r="G114" s="13" t="s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DiscountFactors</vt:lpstr>
      <vt:lpstr>Exercises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Santos, Jorge</dc:creator>
  <cp:lastModifiedBy>Fleckenstein, Matthias</cp:lastModifiedBy>
  <cp:lastPrinted>2025-02-19T21:45:27Z</cp:lastPrinted>
  <dcterms:created xsi:type="dcterms:W3CDTF">2009-05-22T15:40:59Z</dcterms:created>
  <dcterms:modified xsi:type="dcterms:W3CDTF">2025-02-20T18:27:36Z</dcterms:modified>
</cp:coreProperties>
</file>