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opbox\Work\Teaching\Spring2025\FINC462_662\Lectures\Lecture_09\ClassExercises\"/>
    </mc:Choice>
  </mc:AlternateContent>
  <xr:revisionPtr revIDLastSave="0" documentId="13_ncr:1_{BFEFF3ED-7930-482E-9A71-FB0DECBAEBFA}" xr6:coauthVersionLast="47" xr6:coauthVersionMax="47" xr10:uidLastSave="{00000000-0000-0000-0000-000000000000}"/>
  <bookViews>
    <workbookView xWindow="-98" yWindow="-98" windowWidth="28996" windowHeight="17475" xr2:uid="{931714EB-33D9-4E09-85B6-B8B86F730BDA}"/>
  </bookViews>
  <sheets>
    <sheet name="Question" sheetId="1" r:id="rId1"/>
    <sheet name="Solu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3" i="1" l="1"/>
  <c r="B64" i="1" s="1"/>
  <c r="B59" i="1"/>
  <c r="B15" i="2"/>
  <c r="B20" i="2"/>
  <c r="C25" i="2"/>
  <c r="C26" i="2" s="1"/>
  <c r="C27" i="2" s="1"/>
  <c r="C28" i="2" s="1"/>
  <c r="C29" i="2" s="1"/>
  <c r="C30" i="2" s="1"/>
  <c r="C31" i="2" s="1"/>
  <c r="C32" i="2" s="1"/>
  <c r="C33" i="2" s="1"/>
  <c r="C34" i="2" s="1"/>
  <c r="A26" i="2"/>
  <c r="A27" i="2" s="1"/>
  <c r="A28" i="2" s="1"/>
  <c r="B63" i="2"/>
  <c r="B59" i="2"/>
  <c r="B50" i="2"/>
  <c r="B25" i="2" s="1"/>
  <c r="D25" i="2" s="1"/>
  <c r="B56" i="1" l="1"/>
  <c r="B60" i="1"/>
  <c r="B26" i="2"/>
  <c r="B27" i="2" s="1"/>
  <c r="B28" i="2" s="1"/>
  <c r="B29" i="2" s="1"/>
  <c r="B30" i="2" s="1"/>
  <c r="B31" i="2" s="1"/>
  <c r="B32" i="2" s="1"/>
  <c r="B33" i="2" s="1"/>
  <c r="B34" i="2" s="1"/>
  <c r="B64" i="2"/>
  <c r="D26" i="2"/>
  <c r="A29" i="2"/>
  <c r="D28" i="2"/>
  <c r="D27" i="2"/>
  <c r="B56" i="2"/>
  <c r="B60" i="2"/>
  <c r="B72" i="2" l="1"/>
  <c r="B82" i="2"/>
  <c r="B91" i="2" s="1"/>
  <c r="B93" i="2" s="1"/>
  <c r="B95" i="2" s="1"/>
  <c r="A30" i="2"/>
  <c r="E30" i="2" s="1"/>
  <c r="D29" i="2"/>
  <c r="E25" i="2" l="1"/>
  <c r="F25" i="2" s="1"/>
  <c r="E28" i="2"/>
  <c r="F28" i="2" s="1"/>
  <c r="E27" i="2"/>
  <c r="F27" i="2" s="1"/>
  <c r="E26" i="2"/>
  <c r="F26" i="2" s="1"/>
  <c r="E29" i="2"/>
  <c r="F29" i="2" s="1"/>
  <c r="D30" i="2"/>
  <c r="F30" i="2" s="1"/>
  <c r="A31" i="2"/>
  <c r="E31" i="2" s="1"/>
  <c r="D31" i="2" l="1"/>
  <c r="F31" i="2" s="1"/>
  <c r="A32" i="2"/>
  <c r="E32" i="2" s="1"/>
  <c r="A33" i="2" l="1"/>
  <c r="E33" i="2" s="1"/>
  <c r="D32" i="2"/>
  <c r="F32" i="2" s="1"/>
  <c r="A34" i="2" l="1"/>
  <c r="D33" i="2"/>
  <c r="F33" i="2" s="1"/>
  <c r="D34" i="2" l="1"/>
  <c r="E34" i="2"/>
  <c r="F34" i="2" l="1"/>
  <c r="F36" i="2" s="1"/>
  <c r="F39" i="2" s="1"/>
</calcChain>
</file>

<file path=xl/sharedStrings.xml><?xml version="1.0" encoding="utf-8"?>
<sst xmlns="http://schemas.openxmlformats.org/spreadsheetml/2006/main" count="40" uniqueCount="21">
  <si>
    <t>Coupon rate</t>
  </si>
  <si>
    <t>Coupon cash flow</t>
  </si>
  <si>
    <t>Maturity T</t>
  </si>
  <si>
    <t>Yield</t>
  </si>
  <si>
    <t>Δy</t>
  </si>
  <si>
    <t>Step 1: Bond Price for y=6%</t>
  </si>
  <si>
    <t>P(y)</t>
  </si>
  <si>
    <t>Step 2: Bond Price for y+Δy</t>
  </si>
  <si>
    <t>y + Δy</t>
  </si>
  <si>
    <r>
      <t xml:space="preserve">P(y + </t>
    </r>
    <r>
      <rPr>
        <sz val="11"/>
        <color theme="1"/>
        <rFont val="Calibri"/>
        <family val="2"/>
      </rPr>
      <t>Δy</t>
    </r>
    <r>
      <rPr>
        <sz val="11"/>
        <color theme="1"/>
        <rFont val="Calibri"/>
        <family val="2"/>
        <scheme val="minor"/>
      </rPr>
      <t>)</t>
    </r>
  </si>
  <si>
    <t>Step 3: Bond Price for y-Δy</t>
  </si>
  <si>
    <t>y - Δy</t>
  </si>
  <si>
    <t>P(y - Δy)</t>
  </si>
  <si>
    <t>MD=</t>
  </si>
  <si>
    <t>Step 4: Calculate Convexity</t>
  </si>
  <si>
    <t>CX=</t>
  </si>
  <si>
    <t>ΔP/P=</t>
  </si>
  <si>
    <t>Dollar Price Change</t>
  </si>
  <si>
    <t>Bond Price after change</t>
  </si>
  <si>
    <t>There are N=2*5=10 semi-annual periods</t>
  </si>
  <si>
    <t>'=PRICE("1/1/2000","1/1/2005",8%,6%,100,2,1)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</si>
</sst>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9" fontId="0" fillId="0" borderId="0" xfId="0" applyNumberFormat="1"/>
    <xf numFmtId="10" fontId="0" fillId="0" borderId="0" xfId="0" applyNumberFormat="1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28574</xdr:colOff>
      <xdr:row>0</xdr:row>
      <xdr:rowOff>47624</xdr:rowOff>
    </xdr:from>
    <xdr:ext cx="3810001" cy="43678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1319AA-77D4-4653-BB0C-1E213E5B6CE4}"/>
            </a:ext>
          </a:extLst>
        </xdr:cNvPr>
        <xdr:cNvSpPr txBox="1"/>
      </xdr:nvSpPr>
      <xdr:spPr>
        <a:xfrm>
          <a:off x="28574" y="47624"/>
          <a:ext cx="3810001" cy="43678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What</a:t>
          </a:r>
          <a:r>
            <a:rPr lang="en-US" sz="1100" baseline="0"/>
            <a:t> is the convexity of a 5-year Treasury note with coupon </a:t>
          </a:r>
        </a:p>
        <a:p>
          <a:r>
            <a:rPr lang="en-US" sz="1100" baseline="0"/>
            <a:t>rate of 8% and yield to maturity of 6%?</a:t>
          </a:r>
          <a:endParaRPr lang="en-US" sz="1100"/>
        </a:p>
      </xdr:txBody>
    </xdr:sp>
    <xdr:clientData/>
  </xdr:oneCellAnchor>
  <xdr:twoCellAnchor editAs="oneCell">
    <xdr:from>
      <xdr:col>0</xdr:col>
      <xdr:colOff>133350</xdr:colOff>
      <xdr:row>66</xdr:row>
      <xdr:rowOff>85726</xdr:rowOff>
    </xdr:from>
    <xdr:to>
      <xdr:col>3</xdr:col>
      <xdr:colOff>743419</xdr:colOff>
      <xdr:row>70</xdr:row>
      <xdr:rowOff>28576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95DE053-FF6E-4CB0-979A-7804A7E63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2658726"/>
          <a:ext cx="3619969" cy="704850"/>
        </a:xfrm>
        <a:prstGeom prst="rect">
          <a:avLst/>
        </a:prstGeom>
      </xdr:spPr>
    </xdr:pic>
    <xdr:clientData/>
  </xdr:twoCellAnchor>
  <xdr:oneCellAnchor>
    <xdr:from>
      <xdr:col>0</xdr:col>
      <xdr:colOff>57150</xdr:colOff>
      <xdr:row>74</xdr:row>
      <xdr:rowOff>9525</xdr:rowOff>
    </xdr:from>
    <xdr:ext cx="381000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E6DA732-31E0-48E4-AD6B-72E03EDB288A}"/>
            </a:ext>
          </a:extLst>
        </xdr:cNvPr>
        <xdr:cNvSpPr txBox="1"/>
      </xdr:nvSpPr>
      <xdr:spPr>
        <a:xfrm>
          <a:off x="57150" y="14106525"/>
          <a:ext cx="3810001" cy="26456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Calculate</a:t>
          </a:r>
          <a:r>
            <a:rPr lang="en-US" sz="1100" baseline="0"/>
            <a:t> the modified duration of the bond.</a:t>
          </a:r>
          <a:endParaRPr lang="en-US" sz="1100"/>
        </a:p>
      </xdr:txBody>
    </xdr:sp>
    <xdr:clientData/>
  </xdr:oneCellAnchor>
  <xdr:twoCellAnchor editAs="oneCell">
    <xdr:from>
      <xdr:col>0</xdr:col>
      <xdr:colOff>257175</xdr:colOff>
      <xdr:row>76</xdr:row>
      <xdr:rowOff>104775</xdr:rowOff>
    </xdr:from>
    <xdr:to>
      <xdr:col>3</xdr:col>
      <xdr:colOff>933964</xdr:colOff>
      <xdr:row>79</xdr:row>
      <xdr:rowOff>142960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2608573-2EC2-413A-AEE9-1A0895101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5" y="14582775"/>
          <a:ext cx="3686689" cy="609685"/>
        </a:xfrm>
        <a:prstGeom prst="rect">
          <a:avLst/>
        </a:prstGeom>
      </xdr:spPr>
    </xdr:pic>
    <xdr:clientData/>
  </xdr:twoCellAnchor>
  <xdr:oneCellAnchor>
    <xdr:from>
      <xdr:col>0</xdr:col>
      <xdr:colOff>104775</xdr:colOff>
      <xdr:row>83</xdr:row>
      <xdr:rowOff>38100</xdr:rowOff>
    </xdr:from>
    <xdr:ext cx="3810001" cy="436786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7A31D90-F7FE-4622-B805-03BAF3CEA01B}"/>
            </a:ext>
          </a:extLst>
        </xdr:cNvPr>
        <xdr:cNvSpPr txBox="1"/>
      </xdr:nvSpPr>
      <xdr:spPr>
        <a:xfrm>
          <a:off x="104775" y="15849600"/>
          <a:ext cx="3810001" cy="43678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What is the percent price change of the bond if the bond yield increases by 50</a:t>
          </a:r>
          <a:r>
            <a:rPr lang="en-US" sz="1100" baseline="0"/>
            <a:t> basis points?</a:t>
          </a:r>
          <a:endParaRPr lang="en-US" sz="1100"/>
        </a:p>
      </xdr:txBody>
    </xdr:sp>
    <xdr:clientData/>
  </xdr:oneCellAnchor>
  <xdr:twoCellAnchor editAs="oneCell">
    <xdr:from>
      <xdr:col>0</xdr:col>
      <xdr:colOff>228600</xdr:colOff>
      <xdr:row>86</xdr:row>
      <xdr:rowOff>76200</xdr:rowOff>
    </xdr:from>
    <xdr:to>
      <xdr:col>3</xdr:col>
      <xdr:colOff>571968</xdr:colOff>
      <xdr:row>89</xdr:row>
      <xdr:rowOff>162017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F70EEE1-27B3-4567-9A8E-C082F62EE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8600" y="16459200"/>
          <a:ext cx="3353268" cy="657317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18</xdr:row>
      <xdr:rowOff>57150</xdr:rowOff>
    </xdr:from>
    <xdr:to>
      <xdr:col>0</xdr:col>
      <xdr:colOff>1295500</xdr:colOff>
      <xdr:row>19</xdr:row>
      <xdr:rowOff>161966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F29A730-D0AB-47A1-BE1B-F2EFE823C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1025" y="3486150"/>
          <a:ext cx="714475" cy="295316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0</xdr:col>
      <xdr:colOff>1047750</xdr:colOff>
      <xdr:row>15</xdr:row>
      <xdr:rowOff>104775</xdr:rowOff>
    </xdr:from>
    <xdr:to>
      <xdr:col>0</xdr:col>
      <xdr:colOff>1285908</xdr:colOff>
      <xdr:row>17</xdr:row>
      <xdr:rowOff>9565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BF50202-4A6B-4CCF-8563-5991A5EC7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47750" y="2962275"/>
          <a:ext cx="238158" cy="285790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0</xdr:col>
      <xdr:colOff>1085849</xdr:colOff>
      <xdr:row>13</xdr:row>
      <xdr:rowOff>83114</xdr:rowOff>
    </xdr:from>
    <xdr:to>
      <xdr:col>0</xdr:col>
      <xdr:colOff>1293470</xdr:colOff>
      <xdr:row>15</xdr:row>
      <xdr:rowOff>1466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5543D1D-ABE7-4E9A-8FF1-CA1A2DEA4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5849" y="2559614"/>
          <a:ext cx="207621" cy="288362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2</xdr:col>
      <xdr:colOff>285750</xdr:colOff>
      <xdr:row>22</xdr:row>
      <xdr:rowOff>95250</xdr:rowOff>
    </xdr:from>
    <xdr:to>
      <xdr:col>2</xdr:col>
      <xdr:colOff>495329</xdr:colOff>
      <xdr:row>23</xdr:row>
      <xdr:rowOff>152435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FEAA9ED-5089-4AFF-8749-9EA35F106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686050" y="4286250"/>
          <a:ext cx="209579" cy="247685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0</xdr:col>
      <xdr:colOff>247650</xdr:colOff>
      <xdr:row>22</xdr:row>
      <xdr:rowOff>0</xdr:rowOff>
    </xdr:from>
    <xdr:to>
      <xdr:col>1</xdr:col>
      <xdr:colOff>149</xdr:colOff>
      <xdr:row>23</xdr:row>
      <xdr:rowOff>152448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D78040D-AD6F-4960-A83B-F549817E3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7650" y="4191000"/>
          <a:ext cx="1066949" cy="342948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4</xdr:col>
      <xdr:colOff>152400</xdr:colOff>
      <xdr:row>20</xdr:row>
      <xdr:rowOff>47625</xdr:rowOff>
    </xdr:from>
    <xdr:to>
      <xdr:col>4</xdr:col>
      <xdr:colOff>1305086</xdr:colOff>
      <xdr:row>24</xdr:row>
      <xdr:rowOff>1564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8801DA4C-29FA-403B-B414-EC3C19BB2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105275" y="3857625"/>
          <a:ext cx="1152686" cy="70494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5</xdr:col>
      <xdr:colOff>1323975</xdr:colOff>
      <xdr:row>33</xdr:row>
      <xdr:rowOff>171450</xdr:rowOff>
    </xdr:from>
    <xdr:to>
      <xdr:col>5</xdr:col>
      <xdr:colOff>1685976</xdr:colOff>
      <xdr:row>37</xdr:row>
      <xdr:rowOff>47714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5624186-BB38-47C3-86CF-1337FE49B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610350" y="6457950"/>
          <a:ext cx="362001" cy="63826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152400</xdr:colOff>
      <xdr:row>37</xdr:row>
      <xdr:rowOff>114300</xdr:rowOff>
    </xdr:from>
    <xdr:to>
      <xdr:col>9</xdr:col>
      <xdr:colOff>352733</xdr:colOff>
      <xdr:row>39</xdr:row>
      <xdr:rowOff>28616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4BCCF0B-3F15-4871-811F-53D13C212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734300" y="7162800"/>
          <a:ext cx="2210108" cy="295316"/>
        </a:xfrm>
        <a:prstGeom prst="rect">
          <a:avLst/>
        </a:prstGeom>
      </xdr:spPr>
    </xdr:pic>
    <xdr:clientData/>
  </xdr:twoCellAnchor>
  <xdr:oneCellAnchor>
    <xdr:from>
      <xdr:col>0</xdr:col>
      <xdr:colOff>47626</xdr:colOff>
      <xdr:row>44</xdr:row>
      <xdr:rowOff>19050</xdr:rowOff>
    </xdr:from>
    <xdr:ext cx="2743200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6C139F8-1161-4333-9986-AEC2F079D544}"/>
            </a:ext>
          </a:extLst>
        </xdr:cNvPr>
        <xdr:cNvSpPr txBox="1"/>
      </xdr:nvSpPr>
      <xdr:spPr>
        <a:xfrm>
          <a:off x="47626" y="8401050"/>
          <a:ext cx="2743200" cy="26456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Let's</a:t>
          </a:r>
          <a:r>
            <a:rPr lang="en-US" sz="1100" baseline="0"/>
            <a:t> now use the Convexity Approximation</a:t>
          </a:r>
        </a:p>
      </xdr:txBody>
    </xdr:sp>
    <xdr:clientData/>
  </xdr:oneCellAnchor>
  <xdr:twoCellAnchor editAs="oneCell">
    <xdr:from>
      <xdr:col>0</xdr:col>
      <xdr:colOff>180975</xdr:colOff>
      <xdr:row>6</xdr:row>
      <xdr:rowOff>142876</xdr:rowOff>
    </xdr:from>
    <xdr:to>
      <xdr:col>3</xdr:col>
      <xdr:colOff>714375</xdr:colOff>
      <xdr:row>10</xdr:row>
      <xdr:rowOff>147982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E1B02C7-943D-4EB4-A2A4-5B98145BA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0975" y="1285876"/>
          <a:ext cx="3543300" cy="76710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</xdr:col>
      <xdr:colOff>180976</xdr:colOff>
      <xdr:row>22</xdr:row>
      <xdr:rowOff>19051</xdr:rowOff>
    </xdr:from>
    <xdr:to>
      <xdr:col>1</xdr:col>
      <xdr:colOff>1050771</xdr:colOff>
      <xdr:row>23</xdr:row>
      <xdr:rowOff>133351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FA81E3E-C31F-4276-9D00-EB8CF1B50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495426" y="4210051"/>
          <a:ext cx="869795" cy="304800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3</xdr:col>
      <xdr:colOff>66676</xdr:colOff>
      <xdr:row>21</xdr:row>
      <xdr:rowOff>66675</xdr:rowOff>
    </xdr:from>
    <xdr:to>
      <xdr:col>3</xdr:col>
      <xdr:colOff>942136</xdr:colOff>
      <xdr:row>23</xdr:row>
      <xdr:rowOff>161925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651EAE4A-0527-46FF-9F98-6C9DB4AE9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076576" y="4067175"/>
          <a:ext cx="875460" cy="476250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5</xdr:col>
      <xdr:colOff>95250</xdr:colOff>
      <xdr:row>21</xdr:row>
      <xdr:rowOff>47625</xdr:rowOff>
    </xdr:from>
    <xdr:to>
      <xdr:col>5</xdr:col>
      <xdr:colOff>2273213</xdr:colOff>
      <xdr:row>23</xdr:row>
      <xdr:rowOff>161925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E6789C6-4E7C-437E-96B4-15F56CFCE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381625" y="4048125"/>
          <a:ext cx="2177963" cy="4953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28574</xdr:colOff>
      <xdr:row>0</xdr:row>
      <xdr:rowOff>47624</xdr:rowOff>
    </xdr:from>
    <xdr:ext cx="3810001" cy="4367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8191539-FA4B-453A-9E23-EA1A1570A637}"/>
            </a:ext>
          </a:extLst>
        </xdr:cNvPr>
        <xdr:cNvSpPr txBox="1"/>
      </xdr:nvSpPr>
      <xdr:spPr>
        <a:xfrm>
          <a:off x="28574" y="47624"/>
          <a:ext cx="3810001" cy="43678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What</a:t>
          </a:r>
          <a:r>
            <a:rPr lang="en-US" sz="1100" baseline="0"/>
            <a:t> is the convexity of a 5-year Treasury note with coupon </a:t>
          </a:r>
        </a:p>
        <a:p>
          <a:r>
            <a:rPr lang="en-US" sz="1100" baseline="0"/>
            <a:t>rate of 8% and yield to maturity of 6%?</a:t>
          </a:r>
          <a:endParaRPr lang="en-US" sz="1100"/>
        </a:p>
      </xdr:txBody>
    </xdr:sp>
    <xdr:clientData/>
  </xdr:oneCellAnchor>
  <xdr:twoCellAnchor editAs="oneCell">
    <xdr:from>
      <xdr:col>0</xdr:col>
      <xdr:colOff>133350</xdr:colOff>
      <xdr:row>66</xdr:row>
      <xdr:rowOff>85726</xdr:rowOff>
    </xdr:from>
    <xdr:to>
      <xdr:col>3</xdr:col>
      <xdr:colOff>743419</xdr:colOff>
      <xdr:row>70</xdr:row>
      <xdr:rowOff>28576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15B4C41-CAF6-C55D-9CE7-F6ABF3A00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4467226"/>
          <a:ext cx="3619969" cy="704850"/>
        </a:xfrm>
        <a:prstGeom prst="rect">
          <a:avLst/>
        </a:prstGeom>
      </xdr:spPr>
    </xdr:pic>
    <xdr:clientData/>
  </xdr:twoCellAnchor>
  <xdr:oneCellAnchor>
    <xdr:from>
      <xdr:col>0</xdr:col>
      <xdr:colOff>57150</xdr:colOff>
      <xdr:row>74</xdr:row>
      <xdr:rowOff>9525</xdr:rowOff>
    </xdr:from>
    <xdr:ext cx="381000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03F76C0-0837-4ABF-AD5D-EF800C290682}"/>
            </a:ext>
          </a:extLst>
        </xdr:cNvPr>
        <xdr:cNvSpPr txBox="1"/>
      </xdr:nvSpPr>
      <xdr:spPr>
        <a:xfrm>
          <a:off x="57150" y="5915025"/>
          <a:ext cx="3810001" cy="26456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Calculate</a:t>
          </a:r>
          <a:r>
            <a:rPr lang="en-US" sz="1100" baseline="0"/>
            <a:t> the modified duration of the bond.</a:t>
          </a:r>
          <a:endParaRPr lang="en-US" sz="1100"/>
        </a:p>
      </xdr:txBody>
    </xdr:sp>
    <xdr:clientData/>
  </xdr:oneCellAnchor>
  <xdr:twoCellAnchor editAs="oneCell">
    <xdr:from>
      <xdr:col>0</xdr:col>
      <xdr:colOff>257175</xdr:colOff>
      <xdr:row>76</xdr:row>
      <xdr:rowOff>104775</xdr:rowOff>
    </xdr:from>
    <xdr:to>
      <xdr:col>3</xdr:col>
      <xdr:colOff>933964</xdr:colOff>
      <xdr:row>79</xdr:row>
      <xdr:rowOff>142960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4D8239F-D828-4C28-9DDE-307EF2948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5" y="6391275"/>
          <a:ext cx="3686689" cy="609685"/>
        </a:xfrm>
        <a:prstGeom prst="rect">
          <a:avLst/>
        </a:prstGeom>
      </xdr:spPr>
    </xdr:pic>
    <xdr:clientData/>
  </xdr:twoCellAnchor>
  <xdr:oneCellAnchor>
    <xdr:from>
      <xdr:col>0</xdr:col>
      <xdr:colOff>104775</xdr:colOff>
      <xdr:row>83</xdr:row>
      <xdr:rowOff>38100</xdr:rowOff>
    </xdr:from>
    <xdr:ext cx="3810001" cy="43678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D064B6F-D6AC-4C51-A51D-D2F12A4A67A5}"/>
            </a:ext>
          </a:extLst>
        </xdr:cNvPr>
        <xdr:cNvSpPr txBox="1"/>
      </xdr:nvSpPr>
      <xdr:spPr>
        <a:xfrm>
          <a:off x="104775" y="7658100"/>
          <a:ext cx="3810001" cy="43678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What is the percent price change of the bond if the bond yield increases by 50</a:t>
          </a:r>
          <a:r>
            <a:rPr lang="en-US" sz="1100" baseline="0"/>
            <a:t> basis points?</a:t>
          </a:r>
          <a:endParaRPr lang="en-US" sz="1100"/>
        </a:p>
      </xdr:txBody>
    </xdr:sp>
    <xdr:clientData/>
  </xdr:oneCellAnchor>
  <xdr:twoCellAnchor editAs="oneCell">
    <xdr:from>
      <xdr:col>0</xdr:col>
      <xdr:colOff>228600</xdr:colOff>
      <xdr:row>86</xdr:row>
      <xdr:rowOff>76200</xdr:rowOff>
    </xdr:from>
    <xdr:to>
      <xdr:col>3</xdr:col>
      <xdr:colOff>571968</xdr:colOff>
      <xdr:row>89</xdr:row>
      <xdr:rowOff>162017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7891658-05DD-F542-69AB-31138C2DB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8600" y="8267700"/>
          <a:ext cx="3353268" cy="657317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18</xdr:row>
      <xdr:rowOff>57150</xdr:rowOff>
    </xdr:from>
    <xdr:to>
      <xdr:col>0</xdr:col>
      <xdr:colOff>1295500</xdr:colOff>
      <xdr:row>19</xdr:row>
      <xdr:rowOff>161966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C21F0E9-32B6-7168-F52D-3D7D44673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1025" y="3295650"/>
          <a:ext cx="714475" cy="295316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0</xdr:col>
      <xdr:colOff>1047750</xdr:colOff>
      <xdr:row>15</xdr:row>
      <xdr:rowOff>104775</xdr:rowOff>
    </xdr:from>
    <xdr:to>
      <xdr:col>0</xdr:col>
      <xdr:colOff>1285908</xdr:colOff>
      <xdr:row>17</xdr:row>
      <xdr:rowOff>9565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AE9C5AF-C384-DA5C-6DE9-CD0FA2128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47750" y="2962275"/>
          <a:ext cx="238158" cy="285790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0</xdr:col>
      <xdr:colOff>1085849</xdr:colOff>
      <xdr:row>13</xdr:row>
      <xdr:rowOff>83114</xdr:rowOff>
    </xdr:from>
    <xdr:to>
      <xdr:col>0</xdr:col>
      <xdr:colOff>1293470</xdr:colOff>
      <xdr:row>14</xdr:row>
      <xdr:rowOff>180976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849F019-D55E-EB1F-7545-B61C6F461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5849" y="2559614"/>
          <a:ext cx="207621" cy="288362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2</xdr:col>
      <xdr:colOff>285750</xdr:colOff>
      <xdr:row>22</xdr:row>
      <xdr:rowOff>95250</xdr:rowOff>
    </xdr:from>
    <xdr:to>
      <xdr:col>2</xdr:col>
      <xdr:colOff>495329</xdr:colOff>
      <xdr:row>23</xdr:row>
      <xdr:rowOff>152435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0205B4A-9097-DED7-5292-C5841D5E9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09800" y="2190750"/>
          <a:ext cx="209579" cy="247685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0</xdr:col>
      <xdr:colOff>247650</xdr:colOff>
      <xdr:row>22</xdr:row>
      <xdr:rowOff>0</xdr:rowOff>
    </xdr:from>
    <xdr:to>
      <xdr:col>1</xdr:col>
      <xdr:colOff>149</xdr:colOff>
      <xdr:row>23</xdr:row>
      <xdr:rowOff>152448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1765DDA0-DC83-0AF2-9275-B944AB620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7650" y="3810000"/>
          <a:ext cx="1066949" cy="342948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4</xdr:col>
      <xdr:colOff>152400</xdr:colOff>
      <xdr:row>20</xdr:row>
      <xdr:rowOff>47625</xdr:rowOff>
    </xdr:from>
    <xdr:to>
      <xdr:col>4</xdr:col>
      <xdr:colOff>1305086</xdr:colOff>
      <xdr:row>23</xdr:row>
      <xdr:rowOff>181073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0C8C76B-11A1-C10A-0D56-58E672C4C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105275" y="3857625"/>
          <a:ext cx="1152686" cy="70494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5</xdr:col>
      <xdr:colOff>1323975</xdr:colOff>
      <xdr:row>33</xdr:row>
      <xdr:rowOff>171450</xdr:rowOff>
    </xdr:from>
    <xdr:to>
      <xdr:col>5</xdr:col>
      <xdr:colOff>1685976</xdr:colOff>
      <xdr:row>37</xdr:row>
      <xdr:rowOff>47714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5D740361-C1B9-A8CB-0FBF-4F53F836F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610350" y="6457950"/>
          <a:ext cx="362001" cy="63826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152400</xdr:colOff>
      <xdr:row>37</xdr:row>
      <xdr:rowOff>114300</xdr:rowOff>
    </xdr:from>
    <xdr:to>
      <xdr:col>9</xdr:col>
      <xdr:colOff>352733</xdr:colOff>
      <xdr:row>39</xdr:row>
      <xdr:rowOff>28616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64CF821-74ED-15EA-E526-3E3E84297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258050" y="6781800"/>
          <a:ext cx="2210108" cy="295316"/>
        </a:xfrm>
        <a:prstGeom prst="rect">
          <a:avLst/>
        </a:prstGeom>
      </xdr:spPr>
    </xdr:pic>
    <xdr:clientData/>
  </xdr:twoCellAnchor>
  <xdr:oneCellAnchor>
    <xdr:from>
      <xdr:col>0</xdr:col>
      <xdr:colOff>47626</xdr:colOff>
      <xdr:row>44</xdr:row>
      <xdr:rowOff>19050</xdr:rowOff>
    </xdr:from>
    <xdr:ext cx="2743200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53C46AC-AC19-4A1F-8D03-A4975E1C045A}"/>
            </a:ext>
          </a:extLst>
        </xdr:cNvPr>
        <xdr:cNvSpPr txBox="1"/>
      </xdr:nvSpPr>
      <xdr:spPr>
        <a:xfrm>
          <a:off x="47626" y="8020050"/>
          <a:ext cx="2743200" cy="26456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Let's</a:t>
          </a:r>
          <a:r>
            <a:rPr lang="en-US" sz="1100" baseline="0"/>
            <a:t> now use the Convexity Approximation</a:t>
          </a:r>
        </a:p>
      </xdr:txBody>
    </xdr:sp>
    <xdr:clientData/>
  </xdr:oneCellAnchor>
  <xdr:twoCellAnchor editAs="oneCell">
    <xdr:from>
      <xdr:col>0</xdr:col>
      <xdr:colOff>180975</xdr:colOff>
      <xdr:row>6</xdr:row>
      <xdr:rowOff>142876</xdr:rowOff>
    </xdr:from>
    <xdr:to>
      <xdr:col>3</xdr:col>
      <xdr:colOff>714375</xdr:colOff>
      <xdr:row>10</xdr:row>
      <xdr:rowOff>147982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59676C-1AB9-7792-019C-76347B2E2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0975" y="1285876"/>
          <a:ext cx="3543300" cy="76710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</xdr:col>
      <xdr:colOff>180976</xdr:colOff>
      <xdr:row>22</xdr:row>
      <xdr:rowOff>19051</xdr:rowOff>
    </xdr:from>
    <xdr:to>
      <xdr:col>1</xdr:col>
      <xdr:colOff>1050771</xdr:colOff>
      <xdr:row>23</xdr:row>
      <xdr:rowOff>133351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88783F3-EC82-E143-6465-6905237A0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495426" y="3829051"/>
          <a:ext cx="869795" cy="304800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3</xdr:col>
      <xdr:colOff>66676</xdr:colOff>
      <xdr:row>21</xdr:row>
      <xdr:rowOff>66675</xdr:rowOff>
    </xdr:from>
    <xdr:to>
      <xdr:col>3</xdr:col>
      <xdr:colOff>942136</xdr:colOff>
      <xdr:row>23</xdr:row>
      <xdr:rowOff>161925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000BC91-FAB5-35A1-AB4A-6BBE9DDA2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076576" y="3686175"/>
          <a:ext cx="875460" cy="476250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5</xdr:col>
      <xdr:colOff>95250</xdr:colOff>
      <xdr:row>21</xdr:row>
      <xdr:rowOff>47625</xdr:rowOff>
    </xdr:from>
    <xdr:to>
      <xdr:col>5</xdr:col>
      <xdr:colOff>2273213</xdr:colOff>
      <xdr:row>23</xdr:row>
      <xdr:rowOff>161925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67C540C-5B51-A29F-7BD4-A8794181D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381625" y="4048125"/>
          <a:ext cx="2177963" cy="4953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FD72C-FD73-4572-9C88-88B58B21C92B}">
  <dimension ref="A15:H95"/>
  <sheetViews>
    <sheetView tabSelected="1" zoomScale="130" zoomScaleNormal="130" workbookViewId="0">
      <selection activeCell="F7" sqref="F7"/>
    </sheetView>
  </sheetViews>
  <sheetFormatPr defaultRowHeight="14.25" x14ac:dyDescent="0.45"/>
  <cols>
    <col min="1" max="1" width="19.73046875" customWidth="1"/>
    <col min="2" max="2" width="16.265625" customWidth="1"/>
    <col min="4" max="4" width="14.1328125" customWidth="1"/>
    <col min="5" max="5" width="20" customWidth="1"/>
    <col min="6" max="6" width="34.3984375" customWidth="1"/>
    <col min="9" max="9" width="11.86328125" customWidth="1"/>
    <col min="11" max="11" width="17" bestFit="1" customWidth="1"/>
    <col min="12" max="12" width="12.86328125" customWidth="1"/>
    <col min="13" max="13" width="20.59765625" customWidth="1"/>
  </cols>
  <sheetData>
    <row r="15" spans="4:4" x14ac:dyDescent="0.45">
      <c r="D15" s="6" t="s">
        <v>20</v>
      </c>
    </row>
    <row r="25" spans="4:8" x14ac:dyDescent="0.45">
      <c r="D25" s="4"/>
      <c r="E25" s="4"/>
      <c r="F25" s="4"/>
    </row>
    <row r="26" spans="4:8" x14ac:dyDescent="0.45">
      <c r="D26" s="4"/>
      <c r="E26" s="4"/>
      <c r="F26" s="4"/>
      <c r="H26" s="6"/>
    </row>
    <row r="27" spans="4:8" x14ac:dyDescent="0.45">
      <c r="D27" s="4"/>
      <c r="E27" s="4"/>
      <c r="F27" s="4"/>
    </row>
    <row r="28" spans="4:8" x14ac:dyDescent="0.45">
      <c r="D28" s="4"/>
      <c r="E28" s="4"/>
      <c r="F28" s="4"/>
    </row>
    <row r="29" spans="4:8" x14ac:dyDescent="0.45">
      <c r="D29" s="4"/>
      <c r="E29" s="4"/>
      <c r="F29" s="4"/>
    </row>
    <row r="30" spans="4:8" x14ac:dyDescent="0.45">
      <c r="D30" s="4"/>
      <c r="E30" s="4"/>
      <c r="F30" s="4"/>
    </row>
    <row r="31" spans="4:8" x14ac:dyDescent="0.45">
      <c r="D31" s="4"/>
      <c r="E31" s="4"/>
      <c r="F31" s="4"/>
    </row>
    <row r="32" spans="4:8" x14ac:dyDescent="0.45">
      <c r="D32" s="4"/>
      <c r="E32" s="4"/>
      <c r="F32" s="4"/>
    </row>
    <row r="33" spans="4:6" x14ac:dyDescent="0.45">
      <c r="D33" s="4"/>
      <c r="E33" s="4"/>
      <c r="F33" s="4"/>
    </row>
    <row r="34" spans="4:6" x14ac:dyDescent="0.45">
      <c r="D34" s="4"/>
      <c r="E34" s="4"/>
      <c r="F34" s="4"/>
    </row>
    <row r="35" spans="4:6" x14ac:dyDescent="0.45">
      <c r="D35" s="4"/>
      <c r="E35" s="4"/>
      <c r="F35" s="4"/>
    </row>
    <row r="36" spans="4:6" x14ac:dyDescent="0.45">
      <c r="F36" s="4"/>
    </row>
    <row r="37" spans="4:6" x14ac:dyDescent="0.45">
      <c r="F37" s="4"/>
    </row>
    <row r="39" spans="4:6" x14ac:dyDescent="0.45">
      <c r="F39" s="5"/>
    </row>
    <row r="49" spans="1:2" x14ac:dyDescent="0.45">
      <c r="A49" t="s">
        <v>0</v>
      </c>
      <c r="B49" s="1"/>
    </row>
    <row r="50" spans="1:2" x14ac:dyDescent="0.45">
      <c r="A50" t="s">
        <v>1</v>
      </c>
    </row>
    <row r="51" spans="1:2" x14ac:dyDescent="0.45">
      <c r="A51" t="s">
        <v>2</v>
      </c>
    </row>
    <row r="52" spans="1:2" x14ac:dyDescent="0.45">
      <c r="A52" t="s">
        <v>3</v>
      </c>
      <c r="B52" s="1"/>
    </row>
    <row r="53" spans="1:2" x14ac:dyDescent="0.45">
      <c r="A53" t="s">
        <v>4</v>
      </c>
      <c r="B53" s="2"/>
    </row>
    <row r="55" spans="1:2" x14ac:dyDescent="0.45">
      <c r="A55" s="3" t="s">
        <v>5</v>
      </c>
    </row>
    <row r="56" spans="1:2" x14ac:dyDescent="0.45">
      <c r="A56" t="s">
        <v>6</v>
      </c>
      <c r="B56" t="e">
        <f>B50/(B52/2)*(1-1/(1+B52/2)^(2*B51))+100/(1+B52/2)^(2*B51)</f>
        <v>#DIV/0!</v>
      </c>
    </row>
    <row r="58" spans="1:2" x14ac:dyDescent="0.45">
      <c r="A58" s="3" t="s">
        <v>7</v>
      </c>
    </row>
    <row r="59" spans="1:2" x14ac:dyDescent="0.45">
      <c r="A59" t="s">
        <v>8</v>
      </c>
      <c r="B59" s="2">
        <f>B52+B53</f>
        <v>0</v>
      </c>
    </row>
    <row r="60" spans="1:2" x14ac:dyDescent="0.45">
      <c r="A60" t="s">
        <v>9</v>
      </c>
      <c r="B60" t="e">
        <f>B50/(B59/2)*(1-1/(1+B59/2)^(2*B51))+100/(1+B59/2)^(2*B51)</f>
        <v>#DIV/0!</v>
      </c>
    </row>
    <row r="62" spans="1:2" x14ac:dyDescent="0.45">
      <c r="A62" s="3" t="s">
        <v>10</v>
      </c>
    </row>
    <row r="63" spans="1:2" x14ac:dyDescent="0.45">
      <c r="A63" t="s">
        <v>11</v>
      </c>
      <c r="B63" s="2">
        <f>B52-B53</f>
        <v>0</v>
      </c>
    </row>
    <row r="64" spans="1:2" x14ac:dyDescent="0.45">
      <c r="A64" t="s">
        <v>12</v>
      </c>
      <c r="B64" t="e">
        <f>B50/(B63/2)*(1-1/(1+B63/2)^(2*B51))+100/(1+B63/2)^(2*B51)</f>
        <v>#DIV/0!</v>
      </c>
    </row>
    <row r="66" spans="1:2" x14ac:dyDescent="0.45">
      <c r="A66" s="3" t="s">
        <v>14</v>
      </c>
    </row>
    <row r="72" spans="1:2" x14ac:dyDescent="0.45">
      <c r="A72" t="s">
        <v>15</v>
      </c>
      <c r="B72" s="5"/>
    </row>
    <row r="82" spans="1:1" x14ac:dyDescent="0.45">
      <c r="A82" t="s">
        <v>13</v>
      </c>
    </row>
    <row r="91" spans="1:1" x14ac:dyDescent="0.45">
      <c r="A91" t="s">
        <v>16</v>
      </c>
    </row>
    <row r="93" spans="1:1" x14ac:dyDescent="0.45">
      <c r="A93" t="s">
        <v>17</v>
      </c>
    </row>
    <row r="95" spans="1:1" x14ac:dyDescent="0.45">
      <c r="A95" t="s">
        <v>18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7E5F6-C8E8-4945-BA61-0FF94372414E}">
  <dimension ref="A15:F95"/>
  <sheetViews>
    <sheetView workbookViewId="0">
      <selection activeCell="B15" sqref="B15"/>
    </sheetView>
  </sheetViews>
  <sheetFormatPr defaultRowHeight="14.25" x14ac:dyDescent="0.45"/>
  <cols>
    <col min="1" max="1" width="19.73046875" customWidth="1"/>
    <col min="2" max="2" width="16.265625" customWidth="1"/>
    <col min="4" max="4" width="14.1328125" customWidth="1"/>
    <col min="5" max="5" width="20" customWidth="1"/>
    <col min="6" max="6" width="34.3984375" customWidth="1"/>
    <col min="9" max="9" width="11.86328125" customWidth="1"/>
    <col min="11" max="11" width="17" bestFit="1" customWidth="1"/>
    <col min="12" max="12" width="12.86328125" customWidth="1"/>
    <col min="13" max="13" width="20.59765625" customWidth="1"/>
  </cols>
  <sheetData>
    <row r="15" spans="2:2" x14ac:dyDescent="0.45">
      <c r="B15">
        <f>PRICE("1/1/2000","1/1/2005",8%,6%,100,2,1)</f>
        <v>108.53020283677583</v>
      </c>
    </row>
    <row r="17" spans="1:6" x14ac:dyDescent="0.45">
      <c r="B17" t="s">
        <v>19</v>
      </c>
    </row>
    <row r="20" spans="1:6" x14ac:dyDescent="0.45">
      <c r="B20">
        <f>B52/2</f>
        <v>0.03</v>
      </c>
    </row>
    <row r="25" spans="1:6" x14ac:dyDescent="0.45">
      <c r="A25">
        <v>1</v>
      </c>
      <c r="B25">
        <f>B50</f>
        <v>4</v>
      </c>
      <c r="C25">
        <f>B52/2</f>
        <v>0.03</v>
      </c>
      <c r="D25" s="4">
        <f>B25/(1+C25)^A25</f>
        <v>3.883495145631068</v>
      </c>
      <c r="E25" s="4">
        <f t="shared" ref="E25:E34" si="0">(A25^2+A25)/($B$15*(1+C25)^2)</f>
        <v>1.7370204505217281E-2</v>
      </c>
      <c r="F25" s="4">
        <f>D25*E25</f>
        <v>6.7457104874630219E-2</v>
      </c>
    </row>
    <row r="26" spans="1:6" x14ac:dyDescent="0.45">
      <c r="A26">
        <f t="shared" ref="A26:A34" si="1">A25+1</f>
        <v>2</v>
      </c>
      <c r="B26">
        <f>B25</f>
        <v>4</v>
      </c>
      <c r="C26">
        <f>C25</f>
        <v>0.03</v>
      </c>
      <c r="D26" s="4">
        <f t="shared" ref="D26:D34" si="2">B26/(1+C26)^A26</f>
        <v>3.7703836365350174</v>
      </c>
      <c r="E26" s="4">
        <f t="shared" si="0"/>
        <v>5.2110613515651848E-2</v>
      </c>
      <c r="F26" s="4">
        <f t="shared" ref="F26:F34" si="3">D26*E26</f>
        <v>0.19647700448921424</v>
      </c>
    </row>
    <row r="27" spans="1:6" x14ac:dyDescent="0.45">
      <c r="A27">
        <f t="shared" si="1"/>
        <v>3</v>
      </c>
      <c r="B27">
        <f t="shared" ref="B27:B33" si="4">B26</f>
        <v>4</v>
      </c>
      <c r="C27">
        <f t="shared" ref="C27:C34" si="5">C26</f>
        <v>0.03</v>
      </c>
      <c r="D27" s="4">
        <f t="shared" si="2"/>
        <v>3.6605666374126384</v>
      </c>
      <c r="E27" s="4">
        <f t="shared" si="0"/>
        <v>0.1042212270313037</v>
      </c>
      <c r="F27" s="4">
        <f t="shared" si="3"/>
        <v>0.38150874658099854</v>
      </c>
    </row>
    <row r="28" spans="1:6" x14ac:dyDescent="0.45">
      <c r="A28">
        <f t="shared" si="1"/>
        <v>4</v>
      </c>
      <c r="B28">
        <f t="shared" si="4"/>
        <v>4</v>
      </c>
      <c r="C28">
        <f t="shared" si="5"/>
        <v>0.03</v>
      </c>
      <c r="D28" s="4">
        <f t="shared" si="2"/>
        <v>3.553948191662756</v>
      </c>
      <c r="E28" s="4">
        <f t="shared" si="0"/>
        <v>0.17370204505217282</v>
      </c>
      <c r="F28" s="4">
        <f t="shared" si="3"/>
        <v>0.61732806890129222</v>
      </c>
    </row>
    <row r="29" spans="1:6" x14ac:dyDescent="0.45">
      <c r="A29">
        <f t="shared" si="1"/>
        <v>5</v>
      </c>
      <c r="B29">
        <f t="shared" si="4"/>
        <v>4</v>
      </c>
      <c r="C29">
        <f t="shared" si="5"/>
        <v>0.03</v>
      </c>
      <c r="D29" s="4">
        <f t="shared" si="2"/>
        <v>3.4504351375366564</v>
      </c>
      <c r="E29" s="4">
        <f t="shared" si="0"/>
        <v>0.26055306757825925</v>
      </c>
      <c r="F29" s="4">
        <f t="shared" si="3"/>
        <v>0.89902145956498869</v>
      </c>
    </row>
    <row r="30" spans="1:6" x14ac:dyDescent="0.45">
      <c r="A30">
        <f t="shared" si="1"/>
        <v>6</v>
      </c>
      <c r="B30">
        <f t="shared" si="4"/>
        <v>4</v>
      </c>
      <c r="C30">
        <f t="shared" si="5"/>
        <v>0.03</v>
      </c>
      <c r="D30" s="4">
        <f t="shared" si="2"/>
        <v>3.3499370267346178</v>
      </c>
      <c r="E30" s="4">
        <f t="shared" si="0"/>
        <v>0.3647742946095629</v>
      </c>
      <c r="F30" s="4">
        <f t="shared" si="3"/>
        <v>1.2219709159135768</v>
      </c>
    </row>
    <row r="31" spans="1:6" x14ac:dyDescent="0.45">
      <c r="A31">
        <f t="shared" si="1"/>
        <v>7</v>
      </c>
      <c r="B31">
        <f t="shared" si="4"/>
        <v>4</v>
      </c>
      <c r="C31">
        <f t="shared" si="5"/>
        <v>0.03</v>
      </c>
      <c r="D31" s="4">
        <f t="shared" si="2"/>
        <v>3.2523660453734151</v>
      </c>
      <c r="E31" s="4">
        <f t="shared" si="0"/>
        <v>0.48636572614608387</v>
      </c>
      <c r="F31" s="4">
        <f t="shared" si="3"/>
        <v>1.5818393733509082</v>
      </c>
    </row>
    <row r="32" spans="1:6" x14ac:dyDescent="0.45">
      <c r="A32">
        <f t="shared" si="1"/>
        <v>8</v>
      </c>
      <c r="B32">
        <f t="shared" si="4"/>
        <v>4</v>
      </c>
      <c r="C32">
        <f t="shared" si="5"/>
        <v>0.03</v>
      </c>
      <c r="D32" s="4">
        <f t="shared" si="2"/>
        <v>3.1576369372557429</v>
      </c>
      <c r="E32" s="4">
        <f t="shared" si="0"/>
        <v>0.62532736218782214</v>
      </c>
      <c r="F32" s="4">
        <f t="shared" si="3"/>
        <v>1.9745567767209673</v>
      </c>
    </row>
    <row r="33" spans="1:6" x14ac:dyDescent="0.45">
      <c r="A33">
        <f t="shared" si="1"/>
        <v>9</v>
      </c>
      <c r="B33">
        <f t="shared" si="4"/>
        <v>4</v>
      </c>
      <c r="C33">
        <f t="shared" si="5"/>
        <v>0.03</v>
      </c>
      <c r="D33" s="4">
        <f t="shared" si="2"/>
        <v>3.0656669293745078</v>
      </c>
      <c r="E33" s="4">
        <f t="shared" si="0"/>
        <v>0.78165920273477763</v>
      </c>
      <c r="F33" s="4">
        <f t="shared" si="3"/>
        <v>2.3963067678652514</v>
      </c>
    </row>
    <row r="34" spans="1:6" x14ac:dyDescent="0.45">
      <c r="A34">
        <f t="shared" si="1"/>
        <v>10</v>
      </c>
      <c r="B34">
        <f>B33+100</f>
        <v>104</v>
      </c>
      <c r="C34">
        <f t="shared" si="5"/>
        <v>0.03</v>
      </c>
      <c r="D34" s="4">
        <f t="shared" si="2"/>
        <v>77.385767149259422</v>
      </c>
      <c r="E34" s="4">
        <f t="shared" si="0"/>
        <v>0.95536124778695053</v>
      </c>
      <c r="F34" s="4">
        <f t="shared" si="3"/>
        <v>73.931363064666883</v>
      </c>
    </row>
    <row r="36" spans="1:6" x14ac:dyDescent="0.45">
      <c r="F36" s="4">
        <f>SUM(F25:F34)</f>
        <v>83.267829282928716</v>
      </c>
    </row>
    <row r="39" spans="1:6" x14ac:dyDescent="0.45">
      <c r="F39" s="5">
        <f>F36/2^2</f>
        <v>20.816957320732179</v>
      </c>
    </row>
    <row r="49" spans="1:2" x14ac:dyDescent="0.45">
      <c r="A49" t="s">
        <v>0</v>
      </c>
      <c r="B49" s="1">
        <v>0.08</v>
      </c>
    </row>
    <row r="50" spans="1:2" x14ac:dyDescent="0.45">
      <c r="A50" t="s">
        <v>1</v>
      </c>
      <c r="B50">
        <f>B49/2*100</f>
        <v>4</v>
      </c>
    </row>
    <row r="51" spans="1:2" x14ac:dyDescent="0.45">
      <c r="A51" t="s">
        <v>2</v>
      </c>
      <c r="B51">
        <v>5</v>
      </c>
    </row>
    <row r="52" spans="1:2" x14ac:dyDescent="0.45">
      <c r="A52" t="s">
        <v>3</v>
      </c>
      <c r="B52" s="1">
        <v>0.06</v>
      </c>
    </row>
    <row r="53" spans="1:2" x14ac:dyDescent="0.45">
      <c r="A53" t="s">
        <v>4</v>
      </c>
      <c r="B53" s="2">
        <v>2E-3</v>
      </c>
    </row>
    <row r="55" spans="1:2" x14ac:dyDescent="0.45">
      <c r="A55" s="3" t="s">
        <v>5</v>
      </c>
    </row>
    <row r="56" spans="1:2" x14ac:dyDescent="0.45">
      <c r="A56" t="s">
        <v>6</v>
      </c>
      <c r="B56">
        <f>B50/(B52/2)*(1-1/(1+B52/2)^(2*B51))+100/(1+B52/2)^(2*B51)</f>
        <v>108.53020283677583</v>
      </c>
    </row>
    <row r="58" spans="1:2" x14ac:dyDescent="0.45">
      <c r="A58" s="3" t="s">
        <v>7</v>
      </c>
    </row>
    <row r="59" spans="1:2" x14ac:dyDescent="0.45">
      <c r="A59" t="s">
        <v>8</v>
      </c>
      <c r="B59" s="2">
        <f>B52+B53</f>
        <v>6.2E-2</v>
      </c>
    </row>
    <row r="60" spans="1:2" x14ac:dyDescent="0.45">
      <c r="A60" t="s">
        <v>9</v>
      </c>
      <c r="B60">
        <f>B50/(B59/2)*(1-1/(1+B59/2)^(2*B51))+100/(1+B59/2)^(2*B51)</f>
        <v>107.63815110265665</v>
      </c>
    </row>
    <row r="62" spans="1:2" x14ac:dyDescent="0.45">
      <c r="A62" s="3" t="s">
        <v>10</v>
      </c>
    </row>
    <row r="63" spans="1:2" x14ac:dyDescent="0.45">
      <c r="A63" t="s">
        <v>11</v>
      </c>
      <c r="B63" s="2">
        <f>B52-B53</f>
        <v>5.7999999999999996E-2</v>
      </c>
    </row>
    <row r="64" spans="1:2" x14ac:dyDescent="0.45">
      <c r="A64" t="s">
        <v>12</v>
      </c>
      <c r="B64">
        <f>B50/(B63/2)*(1-1/(1+B63/2)^(2*B51))+100/(1+B63/2)^(2*B51)</f>
        <v>109.43129175091909</v>
      </c>
    </row>
    <row r="66" spans="1:2" x14ac:dyDescent="0.45">
      <c r="A66" s="3" t="s">
        <v>14</v>
      </c>
    </row>
    <row r="72" spans="1:2" x14ac:dyDescent="0.45">
      <c r="A72" t="s">
        <v>15</v>
      </c>
      <c r="B72" s="5">
        <f>(B60+B64-2*B56)/(B53^2)*1/B56</f>
        <v>20.817200622189365</v>
      </c>
    </row>
    <row r="82" spans="1:2" x14ac:dyDescent="0.45">
      <c r="A82" t="s">
        <v>13</v>
      </c>
      <c r="B82">
        <f>-(B60-B64)/(2*B53)*1/B56</f>
        <v>4.1305106813428552</v>
      </c>
    </row>
    <row r="91" spans="1:2" x14ac:dyDescent="0.45">
      <c r="A91" t="s">
        <v>16</v>
      </c>
      <c r="B91">
        <f>-B82*0.5% + 0.5 * B72*0.5%^2</f>
        <v>-2.0392338398936911E-2</v>
      </c>
    </row>
    <row r="93" spans="1:2" x14ac:dyDescent="0.45">
      <c r="A93" t="s">
        <v>17</v>
      </c>
      <c r="B93">
        <f>B91*B56</f>
        <v>-2.2131846227527951</v>
      </c>
    </row>
    <row r="95" spans="1:2" x14ac:dyDescent="0.45">
      <c r="A95" t="s">
        <v>18</v>
      </c>
      <c r="B95">
        <f>B56+B93</f>
        <v>106.31701821402304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</vt:lpstr>
      <vt:lpstr>Solution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Fleckenstein, Matthias</dc:creator>
  <cp:lastModifiedBy>Matthias Fleckenstein</cp:lastModifiedBy>
  <dcterms:created xsi:type="dcterms:W3CDTF">2023-12-12T14:07:51Z</dcterms:created>
  <dcterms:modified xsi:type="dcterms:W3CDTF">2025-04-01T15:11:18Z</dcterms:modified>
</cp:coreProperties>
</file>